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jayawar\Desktop\Data Archive for NIJ\"/>
    </mc:Choice>
  </mc:AlternateContent>
  <xr:revisionPtr revIDLastSave="0" documentId="13_ncr:1_{E38029CA-781B-48AE-90C7-DAEE5595B4ED}" xr6:coauthVersionLast="36" xr6:coauthVersionMax="36" xr10:uidLastSave="{00000000-0000-0000-0000-000000000000}"/>
  <bookViews>
    <workbookView xWindow="0" yWindow="0" windowWidth="23040" windowHeight="9060" xr2:uid="{F2C0F78F-3F5B-47F1-8AF0-2BB70BF722CF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3" i="1" l="1"/>
  <c r="AB32" i="1"/>
  <c r="AB31" i="1"/>
  <c r="AA33" i="1"/>
  <c r="AA31" i="1"/>
  <c r="Z33" i="1"/>
  <c r="Z32" i="1"/>
  <c r="Z31" i="1"/>
  <c r="Y33" i="1"/>
  <c r="Y32" i="1"/>
  <c r="Y35" i="1" s="1"/>
  <c r="Y31" i="1"/>
  <c r="X33" i="1"/>
  <c r="X32" i="1"/>
  <c r="X31" i="1"/>
  <c r="AA21" i="1"/>
  <c r="AA22" i="1" s="1"/>
  <c r="AA20" i="1"/>
  <c r="AA19" i="1"/>
  <c r="Z21" i="1"/>
  <c r="Z20" i="1"/>
  <c r="Z19" i="1"/>
  <c r="Y21" i="1"/>
  <c r="Y22" i="1" s="1"/>
  <c r="Y20" i="1"/>
  <c r="Y19" i="1"/>
  <c r="X21" i="1"/>
  <c r="X20" i="1"/>
  <c r="X19" i="1"/>
  <c r="X22" i="1" s="1"/>
  <c r="AA9" i="1"/>
  <c r="AA8" i="1"/>
  <c r="AA7" i="1"/>
  <c r="AA11" i="1" s="1"/>
  <c r="Z9" i="1"/>
  <c r="Z10" i="1" s="1"/>
  <c r="Z8" i="1"/>
  <c r="Z7" i="1"/>
  <c r="Y9" i="1"/>
  <c r="Y8" i="1"/>
  <c r="Y7" i="1"/>
  <c r="X9" i="1"/>
  <c r="X8" i="1"/>
  <c r="X7" i="1"/>
  <c r="X10" i="1" s="1"/>
  <c r="Z35" i="1"/>
  <c r="X35" i="1"/>
  <c r="X36" i="1" s="1"/>
  <c r="Z34" i="1"/>
  <c r="X34" i="1"/>
  <c r="Z23" i="1"/>
  <c r="Z22" i="1"/>
  <c r="Y10" i="1"/>
  <c r="K22" i="1"/>
  <c r="L22" i="1"/>
  <c r="P22" i="1"/>
  <c r="Q22" i="1"/>
  <c r="G22" i="1"/>
  <c r="H22" i="1"/>
  <c r="I22" i="1"/>
  <c r="J22" i="1"/>
  <c r="N22" i="1"/>
  <c r="O22" i="1"/>
  <c r="E22" i="1"/>
  <c r="F22" i="1"/>
  <c r="K7" i="1"/>
  <c r="L7" i="1"/>
  <c r="P7" i="1"/>
  <c r="Q7" i="1"/>
  <c r="G7" i="1"/>
  <c r="H7" i="1"/>
  <c r="I7" i="1"/>
  <c r="J7" i="1"/>
  <c r="N7" i="1"/>
  <c r="O7" i="1"/>
  <c r="E7" i="1"/>
  <c r="F7" i="1"/>
  <c r="K37" i="1"/>
  <c r="L37" i="1"/>
  <c r="P37" i="1"/>
  <c r="Q37" i="1"/>
  <c r="G37" i="1"/>
  <c r="H37" i="1"/>
  <c r="AB34" i="1" l="1"/>
  <c r="AB35" i="1"/>
  <c r="AB36" i="1" s="1"/>
  <c r="Z36" i="1"/>
  <c r="Y34" i="1"/>
  <c r="Y36" i="1" s="1"/>
  <c r="AA23" i="1"/>
  <c r="AA24" i="1" s="1"/>
  <c r="Z24" i="1"/>
  <c r="Y23" i="1"/>
  <c r="Y24" i="1" s="1"/>
  <c r="X23" i="1"/>
  <c r="X24" i="1" s="1"/>
  <c r="AA10" i="1"/>
  <c r="AA12" i="1" s="1"/>
  <c r="Z11" i="1"/>
  <c r="Z12" i="1" s="1"/>
  <c r="X11" i="1"/>
  <c r="X12" i="1" s="1"/>
  <c r="Y11" i="1"/>
  <c r="Y12" i="1" s="1"/>
  <c r="I37" i="1"/>
  <c r="J37" i="1"/>
  <c r="N37" i="1"/>
  <c r="O37" i="1"/>
  <c r="E37" i="1"/>
  <c r="F37" i="1"/>
  <c r="K36" i="1"/>
  <c r="L36" i="1"/>
  <c r="P36" i="1"/>
  <c r="Q36" i="1"/>
  <c r="G36" i="1"/>
  <c r="H36" i="1"/>
  <c r="I36" i="1"/>
  <c r="J36" i="1"/>
  <c r="N36" i="1"/>
  <c r="O36" i="1"/>
  <c r="E36" i="1"/>
  <c r="F36" i="1"/>
  <c r="K35" i="1"/>
  <c r="L35" i="1"/>
  <c r="P35" i="1"/>
  <c r="Q35" i="1"/>
  <c r="G35" i="1"/>
  <c r="H35" i="1"/>
  <c r="I35" i="1"/>
  <c r="J35" i="1"/>
  <c r="N35" i="1"/>
  <c r="O35" i="1"/>
  <c r="E35" i="1"/>
  <c r="F35" i="1"/>
  <c r="K31" i="1"/>
  <c r="L31" i="1"/>
  <c r="P31" i="1"/>
  <c r="Q31" i="1"/>
  <c r="G31" i="1"/>
  <c r="H31" i="1"/>
  <c r="E31" i="1"/>
  <c r="I31" i="1"/>
  <c r="J31" i="1"/>
  <c r="N31" i="1"/>
  <c r="O31" i="1"/>
  <c r="F31" i="1"/>
  <c r="K30" i="1"/>
  <c r="L30" i="1"/>
  <c r="P30" i="1"/>
  <c r="Q30" i="1"/>
  <c r="G30" i="1"/>
  <c r="H30" i="1"/>
  <c r="I30" i="1"/>
  <c r="J30" i="1"/>
  <c r="N30" i="1"/>
  <c r="O30" i="1"/>
  <c r="E30" i="1"/>
  <c r="F30" i="1"/>
  <c r="K32" i="1"/>
  <c r="L32" i="1"/>
  <c r="P32" i="1"/>
  <c r="Q32" i="1"/>
  <c r="G32" i="1"/>
  <c r="H32" i="1"/>
  <c r="I32" i="1"/>
  <c r="J32" i="1"/>
  <c r="N32" i="1"/>
  <c r="O32" i="1"/>
  <c r="E32" i="1"/>
  <c r="F32" i="1"/>
  <c r="K26" i="1"/>
  <c r="L26" i="1"/>
  <c r="P26" i="1"/>
  <c r="Q26" i="1"/>
  <c r="G26" i="1"/>
  <c r="H26" i="1"/>
  <c r="I26" i="1"/>
  <c r="J26" i="1"/>
  <c r="N26" i="1"/>
  <c r="O26" i="1"/>
  <c r="E26" i="1"/>
  <c r="F26" i="1"/>
  <c r="K27" i="1"/>
  <c r="L27" i="1"/>
  <c r="P27" i="1"/>
  <c r="Q27" i="1"/>
  <c r="G27" i="1"/>
  <c r="H27" i="1"/>
  <c r="I27" i="1"/>
  <c r="J27" i="1"/>
  <c r="N27" i="1"/>
  <c r="O27" i="1"/>
  <c r="E27" i="1"/>
  <c r="F27" i="1"/>
  <c r="K28" i="1"/>
  <c r="L28" i="1"/>
  <c r="P28" i="1"/>
  <c r="Q28" i="1"/>
  <c r="G28" i="1"/>
  <c r="H28" i="1"/>
  <c r="I28" i="1"/>
  <c r="J28" i="1"/>
  <c r="N28" i="1"/>
  <c r="O28" i="1"/>
  <c r="E28" i="1"/>
  <c r="F28" i="1"/>
  <c r="K58" i="1" l="1"/>
  <c r="L58" i="1"/>
  <c r="P58" i="1"/>
  <c r="Q58" i="1"/>
  <c r="G58" i="1"/>
  <c r="H58" i="1"/>
  <c r="I58" i="1"/>
  <c r="J58" i="1"/>
  <c r="N58" i="1"/>
  <c r="O58" i="1"/>
  <c r="E58" i="1"/>
  <c r="F58" i="1"/>
  <c r="P57" i="1"/>
  <c r="Q57" i="1"/>
  <c r="G57" i="1"/>
  <c r="H57" i="1"/>
  <c r="I57" i="1"/>
  <c r="J57" i="1"/>
  <c r="N57" i="1"/>
  <c r="O57" i="1"/>
  <c r="E57" i="1"/>
  <c r="F57" i="1"/>
  <c r="K56" i="1"/>
  <c r="L56" i="1"/>
  <c r="P56" i="1"/>
  <c r="Q56" i="1"/>
  <c r="G56" i="1"/>
  <c r="H56" i="1"/>
  <c r="I56" i="1"/>
  <c r="J56" i="1"/>
  <c r="N56" i="1"/>
  <c r="O56" i="1"/>
  <c r="E56" i="1"/>
  <c r="F56" i="1"/>
  <c r="K55" i="1" l="1"/>
  <c r="L55" i="1"/>
  <c r="P55" i="1"/>
  <c r="Q55" i="1"/>
  <c r="G55" i="1"/>
  <c r="H55" i="1"/>
  <c r="I55" i="1"/>
  <c r="M55" i="1" s="1"/>
  <c r="J55" i="1"/>
  <c r="N55" i="1"/>
  <c r="O55" i="1"/>
  <c r="E55" i="1"/>
  <c r="F55" i="1"/>
  <c r="K52" i="1"/>
  <c r="L52" i="1"/>
  <c r="P52" i="1"/>
  <c r="R52" i="1" s="1"/>
  <c r="Q52" i="1"/>
  <c r="G52" i="1"/>
  <c r="H52" i="1"/>
  <c r="I52" i="1"/>
  <c r="J52" i="1"/>
  <c r="N52" i="1"/>
  <c r="O52" i="1"/>
  <c r="E52" i="1"/>
  <c r="F52" i="1"/>
  <c r="R6" i="1"/>
  <c r="R7" i="1"/>
  <c r="R8" i="1"/>
  <c r="R9" i="1"/>
  <c r="R13" i="1"/>
  <c r="R14" i="1"/>
  <c r="R18" i="1"/>
  <c r="R19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3" i="1"/>
  <c r="R44" i="1"/>
  <c r="R48" i="1"/>
  <c r="R49" i="1"/>
  <c r="R53" i="1"/>
  <c r="R54" i="1"/>
  <c r="R55" i="1"/>
  <c r="R56" i="1"/>
  <c r="R57" i="1"/>
  <c r="R58" i="1"/>
  <c r="R59" i="1"/>
  <c r="R60" i="1"/>
  <c r="R61" i="1"/>
  <c r="R62" i="1"/>
  <c r="M7" i="1"/>
  <c r="M8" i="1"/>
  <c r="M9" i="1"/>
  <c r="M10" i="1"/>
  <c r="M13" i="1"/>
  <c r="M14" i="1"/>
  <c r="M16" i="1"/>
  <c r="M17" i="1"/>
  <c r="M18" i="1"/>
  <c r="M19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3" i="1"/>
  <c r="M44" i="1"/>
  <c r="M48" i="1"/>
  <c r="M49" i="1"/>
  <c r="M52" i="1"/>
  <c r="M53" i="1"/>
  <c r="M54" i="1"/>
  <c r="M56" i="1"/>
  <c r="M57" i="1"/>
  <c r="M58" i="1"/>
  <c r="M59" i="1"/>
  <c r="M60" i="1"/>
  <c r="M61" i="1"/>
  <c r="M62" i="1"/>
  <c r="B20" i="1"/>
  <c r="B21" i="1"/>
  <c r="B5" i="1"/>
  <c r="B6" i="1"/>
  <c r="B15" i="1"/>
  <c r="B16" i="1"/>
  <c r="B17" i="1"/>
  <c r="B10" i="1"/>
  <c r="B11" i="1"/>
  <c r="B12" i="1"/>
  <c r="D20" i="1"/>
  <c r="E20" i="1"/>
  <c r="F20" i="1"/>
  <c r="G20" i="1"/>
  <c r="H20" i="1"/>
  <c r="I20" i="1"/>
  <c r="J20" i="1"/>
  <c r="K20" i="1"/>
  <c r="M20" i="1" s="1"/>
  <c r="L20" i="1"/>
  <c r="N20" i="1"/>
  <c r="O20" i="1"/>
  <c r="P20" i="1"/>
  <c r="R20" i="1" s="1"/>
  <c r="Q20" i="1"/>
  <c r="D21" i="1"/>
  <c r="E21" i="1"/>
  <c r="F21" i="1"/>
  <c r="G21" i="1"/>
  <c r="H21" i="1"/>
  <c r="I21" i="1"/>
  <c r="M21" i="1" s="1"/>
  <c r="J21" i="1"/>
  <c r="K21" i="1"/>
  <c r="L21" i="1"/>
  <c r="N21" i="1"/>
  <c r="R21" i="1" s="1"/>
  <c r="O21" i="1"/>
  <c r="P21" i="1"/>
  <c r="Q21" i="1"/>
  <c r="D5" i="1"/>
  <c r="E5" i="1"/>
  <c r="F5" i="1"/>
  <c r="G5" i="1"/>
  <c r="H5" i="1"/>
  <c r="I5" i="1"/>
  <c r="M5" i="1" s="1"/>
  <c r="J5" i="1"/>
  <c r="K5" i="1"/>
  <c r="L5" i="1"/>
  <c r="N5" i="1"/>
  <c r="O5" i="1"/>
  <c r="P5" i="1"/>
  <c r="R5" i="1" s="1"/>
  <c r="Q5" i="1"/>
  <c r="D6" i="1"/>
  <c r="E6" i="1"/>
  <c r="F6" i="1"/>
  <c r="G6" i="1"/>
  <c r="H6" i="1"/>
  <c r="I6" i="1"/>
  <c r="J6" i="1"/>
  <c r="K6" i="1"/>
  <c r="M6" i="1" s="1"/>
  <c r="L6" i="1"/>
  <c r="N6" i="1"/>
  <c r="O6" i="1"/>
  <c r="P6" i="1"/>
  <c r="Q6" i="1"/>
  <c r="D10" i="1"/>
  <c r="E10" i="1"/>
  <c r="F10" i="1"/>
  <c r="G10" i="1"/>
  <c r="H10" i="1"/>
  <c r="I10" i="1"/>
  <c r="J10" i="1"/>
  <c r="K10" i="1"/>
  <c r="L10" i="1"/>
  <c r="N10" i="1"/>
  <c r="O10" i="1"/>
  <c r="P10" i="1"/>
  <c r="R10" i="1" s="1"/>
  <c r="Q10" i="1"/>
  <c r="D11" i="1"/>
  <c r="E11" i="1"/>
  <c r="F11" i="1"/>
  <c r="G11" i="1"/>
  <c r="H11" i="1"/>
  <c r="I11" i="1"/>
  <c r="J11" i="1"/>
  <c r="K11" i="1"/>
  <c r="M11" i="1" s="1"/>
  <c r="L11" i="1"/>
  <c r="N11" i="1"/>
  <c r="O11" i="1"/>
  <c r="P11" i="1"/>
  <c r="R11" i="1" s="1"/>
  <c r="Q11" i="1"/>
  <c r="D12" i="1"/>
  <c r="E12" i="1"/>
  <c r="F12" i="1"/>
  <c r="G12" i="1"/>
  <c r="H12" i="1"/>
  <c r="I12" i="1"/>
  <c r="J12" i="1"/>
  <c r="K12" i="1"/>
  <c r="M12" i="1" s="1"/>
  <c r="L12" i="1"/>
  <c r="N12" i="1"/>
  <c r="O12" i="1"/>
  <c r="P12" i="1"/>
  <c r="R12" i="1" s="1"/>
  <c r="Q12" i="1"/>
  <c r="D15" i="1"/>
  <c r="E15" i="1"/>
  <c r="F15" i="1"/>
  <c r="G15" i="1"/>
  <c r="H15" i="1"/>
  <c r="I15" i="1"/>
  <c r="J15" i="1"/>
  <c r="K15" i="1"/>
  <c r="M15" i="1" s="1"/>
  <c r="L15" i="1"/>
  <c r="N15" i="1"/>
  <c r="O15" i="1"/>
  <c r="P15" i="1"/>
  <c r="R15" i="1" s="1"/>
  <c r="Q15" i="1"/>
  <c r="D16" i="1"/>
  <c r="E16" i="1"/>
  <c r="F16" i="1"/>
  <c r="G16" i="1"/>
  <c r="H16" i="1"/>
  <c r="I16" i="1"/>
  <c r="J16" i="1"/>
  <c r="K16" i="1"/>
  <c r="L16" i="1"/>
  <c r="N16" i="1"/>
  <c r="O16" i="1"/>
  <c r="P16" i="1"/>
  <c r="R16" i="1" s="1"/>
  <c r="Q16" i="1"/>
  <c r="D17" i="1"/>
  <c r="E17" i="1"/>
  <c r="F17" i="1"/>
  <c r="G17" i="1"/>
  <c r="H17" i="1"/>
  <c r="I17" i="1"/>
  <c r="J17" i="1"/>
  <c r="K17" i="1"/>
  <c r="L17" i="1"/>
  <c r="N17" i="1"/>
  <c r="O17" i="1"/>
  <c r="P17" i="1"/>
  <c r="R17" i="1" s="1"/>
  <c r="Q17" i="1"/>
  <c r="K51" i="1" l="1"/>
  <c r="L51" i="1"/>
  <c r="P51" i="1"/>
  <c r="Q51" i="1"/>
  <c r="G51" i="1"/>
  <c r="H51" i="1"/>
  <c r="I51" i="1"/>
  <c r="J51" i="1"/>
  <c r="N51" i="1"/>
  <c r="O51" i="1"/>
  <c r="E51" i="1"/>
  <c r="F51" i="1"/>
  <c r="K50" i="1"/>
  <c r="M50" i="1" s="1"/>
  <c r="L50" i="1"/>
  <c r="P50" i="1"/>
  <c r="R50" i="1" s="1"/>
  <c r="Q50" i="1"/>
  <c r="G50" i="1"/>
  <c r="H50" i="1"/>
  <c r="I50" i="1"/>
  <c r="J50" i="1"/>
  <c r="N50" i="1"/>
  <c r="O50" i="1"/>
  <c r="E50" i="1"/>
  <c r="F50" i="1"/>
  <c r="K47" i="1"/>
  <c r="L47" i="1"/>
  <c r="P47" i="1"/>
  <c r="Q47" i="1"/>
  <c r="G47" i="1"/>
  <c r="H47" i="1"/>
  <c r="E47" i="1"/>
  <c r="F47" i="1"/>
  <c r="I47" i="1"/>
  <c r="J47" i="1"/>
  <c r="N47" i="1"/>
  <c r="O47" i="1"/>
  <c r="K46" i="1"/>
  <c r="M46" i="1" s="1"/>
  <c r="L46" i="1"/>
  <c r="P46" i="1"/>
  <c r="R46" i="1" s="1"/>
  <c r="Q46" i="1"/>
  <c r="G46" i="1"/>
  <c r="H46" i="1"/>
  <c r="I46" i="1"/>
  <c r="J46" i="1"/>
  <c r="N46" i="1"/>
  <c r="O46" i="1"/>
  <c r="E46" i="1"/>
  <c r="F46" i="1"/>
  <c r="K45" i="1"/>
  <c r="L45" i="1"/>
  <c r="P45" i="1"/>
  <c r="Q45" i="1"/>
  <c r="G45" i="1"/>
  <c r="H45" i="1"/>
  <c r="F45" i="1"/>
  <c r="I45" i="1"/>
  <c r="J45" i="1"/>
  <c r="N45" i="1"/>
  <c r="O45" i="1"/>
  <c r="E45" i="1"/>
  <c r="H42" i="1"/>
  <c r="K42" i="1"/>
  <c r="M42" i="1" s="1"/>
  <c r="L42" i="1"/>
  <c r="P42" i="1"/>
  <c r="R42" i="1" s="1"/>
  <c r="Q42" i="1"/>
  <c r="G42" i="1"/>
  <c r="I42" i="1"/>
  <c r="J42" i="1"/>
  <c r="N42" i="1"/>
  <c r="O42" i="1"/>
  <c r="E42" i="1"/>
  <c r="F42" i="1"/>
  <c r="H41" i="1"/>
  <c r="K41" i="1"/>
  <c r="L41" i="1"/>
  <c r="P41" i="1"/>
  <c r="R41" i="1" s="1"/>
  <c r="Q41" i="1"/>
  <c r="G41" i="1"/>
  <c r="F41" i="1"/>
  <c r="I41" i="1"/>
  <c r="J41" i="1"/>
  <c r="N41" i="1"/>
  <c r="O41" i="1"/>
  <c r="E41" i="1"/>
  <c r="K40" i="1"/>
  <c r="M40" i="1" s="1"/>
  <c r="L40" i="1"/>
  <c r="P40" i="1"/>
  <c r="R40" i="1" s="1"/>
  <c r="Q40" i="1"/>
  <c r="G40" i="1"/>
  <c r="H40" i="1"/>
  <c r="I40" i="1"/>
  <c r="J40" i="1"/>
  <c r="N40" i="1"/>
  <c r="O40" i="1"/>
  <c r="E40" i="1"/>
  <c r="F40" i="1"/>
  <c r="R45" i="1" l="1"/>
  <c r="R47" i="1"/>
  <c r="R51" i="1"/>
  <c r="AA32" i="1" s="1"/>
  <c r="M41" i="1"/>
  <c r="M45" i="1"/>
  <c r="M47" i="1"/>
  <c r="M51" i="1"/>
  <c r="AA34" i="1" l="1"/>
  <c r="AA35" i="1"/>
  <c r="AA36" i="1" s="1"/>
</calcChain>
</file>

<file path=xl/sharedStrings.xml><?xml version="1.0" encoding="utf-8"?>
<sst xmlns="http://schemas.openxmlformats.org/spreadsheetml/2006/main" count="74" uniqueCount="39">
  <si>
    <t>plateau time range</t>
  </si>
  <si>
    <t>Frequency</t>
  </si>
  <si>
    <t>Sauerbrey Mass</t>
  </si>
  <si>
    <t xml:space="preserve">file </t>
  </si>
  <si>
    <t>Flow (mL/min)</t>
  </si>
  <si>
    <t>Ar 1 start (min)</t>
  </si>
  <si>
    <t>Ar 1 end (min)</t>
  </si>
  <si>
    <t>avg Δfreq Ar (Hz)</t>
  </si>
  <si>
    <t>Stdev (Hz)</t>
  </si>
  <si>
    <t>avg Ar mass (ng/cm2)</t>
  </si>
  <si>
    <t>Stdev</t>
  </si>
  <si>
    <t>Δmass (ng/cm2)</t>
  </si>
  <si>
    <t>N-Phenylpropanamide</t>
  </si>
  <si>
    <t>NPPA (g)</t>
  </si>
  <si>
    <t>NPPA start (min)</t>
  </si>
  <si>
    <t>NPPA end (min)</t>
  </si>
  <si>
    <t>avg Δfreq NPPA (Hz)</t>
  </si>
  <si>
    <t>Δfreq NPPA - Δfreq Ar (Hz)</t>
  </si>
  <si>
    <t>avg NPPA mass (ng/cm2)</t>
  </si>
  <si>
    <t>PA</t>
  </si>
  <si>
    <t>BA</t>
  </si>
  <si>
    <t>CyclohexylA</t>
  </si>
  <si>
    <t>EGMEA</t>
  </si>
  <si>
    <t>trial 1</t>
  </si>
  <si>
    <t>trial 2</t>
  </si>
  <si>
    <t>trial 3</t>
  </si>
  <si>
    <t>avg</t>
  </si>
  <si>
    <t>std</t>
  </si>
  <si>
    <t>%rsd</t>
  </si>
  <si>
    <t>Gold Sensor</t>
  </si>
  <si>
    <t>15 mL/min</t>
  </si>
  <si>
    <t>25 mL/min</t>
  </si>
  <si>
    <t>50 mL/min</t>
  </si>
  <si>
    <t>100 mL/min</t>
  </si>
  <si>
    <t>0.005g</t>
  </si>
  <si>
    <t>0.01g</t>
  </si>
  <si>
    <t>0.06g</t>
  </si>
  <si>
    <t>0.08g</t>
  </si>
  <si>
    <t>Coated sensors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</si>
</sst>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/>
    <xf numFmtId="0" fontId="0" fillId="0" borderId="3" xfId="0" applyBorder="1"/>
    <xf numFmtId="0" fontId="0" fillId="2" borderId="8" xfId="0" applyFill="1" applyBorder="1"/>
    <xf numFmtId="0" fontId="0" fillId="2" borderId="9" xfId="0" applyFill="1" applyBorder="1"/>
    <xf numFmtId="0" fontId="0" fillId="0" borderId="0" xfId="0" applyBorder="1"/>
    <xf numFmtId="0" fontId="0" fillId="0" borderId="8" xfId="0" applyBorder="1"/>
    <xf numFmtId="0" fontId="0" fillId="0" borderId="10" xfId="0" applyBorder="1"/>
    <xf numFmtId="0" fontId="0" fillId="0" borderId="9" xfId="0" applyBorder="1"/>
    <xf numFmtId="0" fontId="0" fillId="0" borderId="0" xfId="0" applyFill="1" applyBorder="1"/>
    <xf numFmtId="0" fontId="0" fillId="0" borderId="1" xfId="0" applyBorder="1"/>
    <xf numFmtId="0" fontId="0" fillId="0" borderId="11" xfId="0" applyBorder="1"/>
    <xf numFmtId="0" fontId="0" fillId="0" borderId="2" xfId="0" applyBorder="1" applyAlignment="1">
      <alignment wrapText="1"/>
    </xf>
    <xf numFmtId="2" fontId="0" fillId="0" borderId="0" xfId="0" applyNumberFormat="1" applyBorder="1"/>
    <xf numFmtId="0" fontId="0" fillId="3" borderId="3" xfId="0" applyFill="1" applyBorder="1"/>
    <xf numFmtId="164" fontId="0" fillId="0" borderId="0" xfId="0" applyNumberFormat="1" applyBorder="1"/>
    <xf numFmtId="0" fontId="0" fillId="0" borderId="3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/NPPA/Gold%2010/QCM_MB_containment%20copy%20F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6/6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6/6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6/614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PA/28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PA/286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PA/287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Benzyl%20A/35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Benzyl%20A/35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Benzyl%20A/35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Cyclohexal%20A/34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15/276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Cyclohexal%20A/349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Cyclohexal%20A/350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EGMEA/329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EGMEA/356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EGMEA/358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EGMEA/35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100/34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01/6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01/38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01/38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1/38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1/38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QCM%20data%20new/Thouli/NPPA%20new%2020th%20May%202025/Optimization/0.01/3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PPA"/>
      <sheetName val="Methyl benzoate"/>
      <sheetName val="TATP"/>
      <sheetName val="Acetic acid"/>
      <sheetName val="Cyclohexanamine"/>
    </sheetNames>
    <sheetDataSet>
      <sheetData sheetId="0">
        <row r="5">
          <cell r="B5">
            <v>274</v>
          </cell>
          <cell r="D5">
            <v>15</v>
          </cell>
          <cell r="E5">
            <v>4.7719019999999999</v>
          </cell>
          <cell r="F5">
            <v>7.6049540000000002</v>
          </cell>
          <cell r="G5">
            <v>42.874250000000004</v>
          </cell>
          <cell r="H5">
            <v>45.715069999999997</v>
          </cell>
          <cell r="I5">
            <v>-4.1000000000000003E-3</v>
          </cell>
          <cell r="J5">
            <v>7.6610000000000003E-3</v>
          </cell>
          <cell r="K5">
            <v>-0.60236000000000001</v>
          </cell>
          <cell r="L5">
            <v>2.0660000000000001E-3</v>
          </cell>
          <cell r="N5">
            <v>7.2512999999999994E-2</v>
          </cell>
          <cell r="O5">
            <v>0.135597</v>
          </cell>
          <cell r="P5">
            <v>10.661820000000001</v>
          </cell>
          <cell r="Q5">
            <v>3.6568000000000003E-2</v>
          </cell>
        </row>
        <row r="6">
          <cell r="B6">
            <v>275</v>
          </cell>
          <cell r="D6">
            <v>15</v>
          </cell>
          <cell r="E6">
            <v>7.750432</v>
          </cell>
          <cell r="F6">
            <v>10.54795</v>
          </cell>
          <cell r="G6">
            <v>75.364379999999997</v>
          </cell>
          <cell r="H6">
            <v>76.739559999999997</v>
          </cell>
          <cell r="I6">
            <v>3.6644000000000003E-2</v>
          </cell>
          <cell r="J6">
            <v>4.0959999999999998E-3</v>
          </cell>
          <cell r="K6">
            <v>-0.53961999999999999</v>
          </cell>
          <cell r="L6">
            <v>2.2295000000000001E-3</v>
          </cell>
          <cell r="N6">
            <v>-0.64859999999999995</v>
          </cell>
          <cell r="O6">
            <v>7.2506000000000001E-2</v>
          </cell>
          <cell r="P6">
            <v>9.5511929999999996</v>
          </cell>
          <cell r="Q6">
            <v>4.0613000000000003E-2</v>
          </cell>
        </row>
        <row r="8">
          <cell r="B8">
            <v>255</v>
          </cell>
          <cell r="D8">
            <v>25</v>
          </cell>
          <cell r="E8">
            <v>0.949878</v>
          </cell>
          <cell r="F8">
            <v>3.734537</v>
          </cell>
          <cell r="G8">
            <v>70.000810000000001</v>
          </cell>
          <cell r="H8">
            <v>75.616860000000003</v>
          </cell>
          <cell r="I8">
            <v>1.6933E-2</v>
          </cell>
          <cell r="J8">
            <v>4.7959999999999999E-3</v>
          </cell>
          <cell r="K8">
            <v>-0.69437000000000004</v>
          </cell>
          <cell r="L8">
            <v>4.2310000000000004E-3</v>
          </cell>
          <cell r="N8">
            <v>-0.29971999999999999</v>
          </cell>
          <cell r="O8">
            <v>8.4892999999999996E-2</v>
          </cell>
          <cell r="P8">
            <v>12.274380000000001</v>
          </cell>
          <cell r="Q8">
            <v>7.4881000000000003E-2</v>
          </cell>
        </row>
        <row r="9">
          <cell r="B9">
            <v>264</v>
          </cell>
          <cell r="D9">
            <v>25</v>
          </cell>
          <cell r="E9">
            <v>10.987730000000001</v>
          </cell>
          <cell r="F9">
            <v>13.777799999999999</v>
          </cell>
          <cell r="G9">
            <v>98.489469999999997</v>
          </cell>
          <cell r="H9">
            <v>104.0827</v>
          </cell>
          <cell r="I9">
            <v>2.9010000000000001E-2</v>
          </cell>
          <cell r="J9">
            <v>4.8589999999999996E-3</v>
          </cell>
          <cell r="K9">
            <v>-8.1192E-2</v>
          </cell>
          <cell r="L9">
            <v>4.6150000000000002E-3</v>
          </cell>
          <cell r="N9">
            <v>-0.51346999999999998</v>
          </cell>
          <cell r="O9">
            <v>8.6009000000000002E-2</v>
          </cell>
          <cell r="P9">
            <v>14.37107</v>
          </cell>
          <cell r="Q9">
            <v>8.1688999999999998E-2</v>
          </cell>
        </row>
        <row r="10">
          <cell r="B10">
            <v>258</v>
          </cell>
          <cell r="D10">
            <v>25</v>
          </cell>
          <cell r="E10">
            <v>2.632584</v>
          </cell>
          <cell r="F10">
            <v>5.4322049999999997</v>
          </cell>
          <cell r="G10">
            <v>260.79739999999998</v>
          </cell>
          <cell r="H10">
            <v>266.43090000000001</v>
          </cell>
          <cell r="I10">
            <v>6.1758E-2</v>
          </cell>
          <cell r="J10">
            <v>4.1790000000000004E-3</v>
          </cell>
          <cell r="K10">
            <v>-0.94149000000000005</v>
          </cell>
          <cell r="L10">
            <v>4.9059999999999998E-3</v>
          </cell>
          <cell r="N10">
            <v>-1.09311</v>
          </cell>
          <cell r="O10">
            <v>7.3977000000000001E-2</v>
          </cell>
          <cell r="P10">
            <v>15.664300000000001</v>
          </cell>
          <cell r="Q10">
            <v>8.6836999999999998E-2</v>
          </cell>
        </row>
        <row r="11">
          <cell r="B11">
            <v>277</v>
          </cell>
          <cell r="D11">
            <v>50</v>
          </cell>
          <cell r="E11">
            <v>5.2318049999999996</v>
          </cell>
          <cell r="F11">
            <v>8.0226100000000002</v>
          </cell>
          <cell r="G11">
            <v>451.60550000000001</v>
          </cell>
          <cell r="H11">
            <v>454.40269999999998</v>
          </cell>
          <cell r="I11">
            <v>4.0078999999999997E-2</v>
          </cell>
          <cell r="J11">
            <v>3.8639999999999998E-3</v>
          </cell>
          <cell r="K11">
            <v>-0.86036000000000001</v>
          </cell>
          <cell r="L11">
            <v>2.7989999999999998E-3</v>
          </cell>
          <cell r="N11">
            <v>-0.70940000000000003</v>
          </cell>
          <cell r="O11">
            <v>0.68394999999999995</v>
          </cell>
          <cell r="P11">
            <v>15.22832</v>
          </cell>
          <cell r="Q11">
            <v>4.9549000000000003E-2</v>
          </cell>
        </row>
        <row r="12">
          <cell r="B12">
            <v>278</v>
          </cell>
          <cell r="D12">
            <v>50</v>
          </cell>
          <cell r="E12">
            <v>9.8647950000000009</v>
          </cell>
          <cell r="F12">
            <v>12.67109</v>
          </cell>
          <cell r="G12">
            <v>1371.9371000000001</v>
          </cell>
          <cell r="H12">
            <v>1374.7429999999999</v>
          </cell>
          <cell r="I12">
            <v>1.9051999999999999E-2</v>
          </cell>
          <cell r="J12">
            <v>2.6250000000000002E-3</v>
          </cell>
          <cell r="K12">
            <v>-0.79373000000000005</v>
          </cell>
          <cell r="L12">
            <v>4.0600000000000002E-3</v>
          </cell>
          <cell r="N12">
            <v>-0.33722999999999997</v>
          </cell>
          <cell r="O12">
            <v>4.6466E-2</v>
          </cell>
          <cell r="P12">
            <v>14.049010000000001</v>
          </cell>
          <cell r="Q12">
            <v>7.1855000000000002E-2</v>
          </cell>
        </row>
        <row r="13">
          <cell r="B13">
            <v>279</v>
          </cell>
          <cell r="D13">
            <v>50</v>
          </cell>
          <cell r="E13">
            <v>4.1624090000000002</v>
          </cell>
          <cell r="F13">
            <v>6.9895449999999997</v>
          </cell>
          <cell r="G13">
            <v>1396.019</v>
          </cell>
          <cell r="H13">
            <v>1398.8150000000001</v>
          </cell>
          <cell r="I13">
            <v>5.7410000000000003E-2</v>
          </cell>
          <cell r="J13">
            <v>2.0539999999999998E-3</v>
          </cell>
          <cell r="K13">
            <v>-0.69625999999999999</v>
          </cell>
          <cell r="L13">
            <v>4.0299999999999997E-3</v>
          </cell>
          <cell r="N13">
            <v>-0.89812000000000003</v>
          </cell>
          <cell r="O13">
            <v>3.6360999999999997E-2</v>
          </cell>
          <cell r="P13">
            <v>12.32372</v>
          </cell>
          <cell r="Q13">
            <v>7.1332000000000007E-2</v>
          </cell>
        </row>
        <row r="14">
          <cell r="B14">
            <v>341</v>
          </cell>
          <cell r="D14">
            <v>100</v>
          </cell>
          <cell r="E14">
            <v>8.57143566666667E-2</v>
          </cell>
          <cell r="F14">
            <v>2.9284607083333301</v>
          </cell>
          <cell r="G14">
            <v>63.467223408333297</v>
          </cell>
          <cell r="H14">
            <v>68.053375636666701</v>
          </cell>
          <cell r="I14">
            <v>3.6396999999999999E-2</v>
          </cell>
          <cell r="J14">
            <v>7.2649999999999998E-3</v>
          </cell>
          <cell r="K14">
            <v>-0.89402999999999999</v>
          </cell>
          <cell r="L14">
            <v>2.856E-3</v>
          </cell>
          <cell r="N14">
            <v>-0.64422999999999997</v>
          </cell>
          <cell r="O14">
            <v>0.12859899999999999</v>
          </cell>
          <cell r="P14">
            <v>15.824389999999999</v>
          </cell>
          <cell r="Q14">
            <v>5.0545E-2</v>
          </cell>
        </row>
        <row r="15">
          <cell r="B15">
            <v>342</v>
          </cell>
          <cell r="D15">
            <v>100</v>
          </cell>
          <cell r="E15">
            <v>2.8140999999999999E-2</v>
          </cell>
          <cell r="F15">
            <v>2.867359</v>
          </cell>
          <cell r="G15">
            <v>192.5669</v>
          </cell>
          <cell r="H15">
            <v>195.4264</v>
          </cell>
          <cell r="I15">
            <v>0.41774</v>
          </cell>
          <cell r="J15">
            <v>7.5680000000000001E-3</v>
          </cell>
          <cell r="K15">
            <v>-0.81986999999999999</v>
          </cell>
          <cell r="L15">
            <v>3.0490000000000001E-3</v>
          </cell>
          <cell r="N15">
            <v>-0.73939999999999995</v>
          </cell>
          <cell r="O15">
            <v>0.13395299999999999</v>
          </cell>
          <cell r="P15">
            <v>14.5116</v>
          </cell>
          <cell r="Q15">
            <v>5.3962000000000003E-2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77">
          <cell r="A277">
            <v>3.6217971933333302</v>
          </cell>
          <cell r="C277">
            <v>0.11934453029897893</v>
          </cell>
          <cell r="D277">
            <v>-0.12100272493343796</v>
          </cell>
          <cell r="M277">
            <v>6.7426288304507738E-3</v>
          </cell>
          <cell r="N277">
            <v>6.8363121431320893E-3</v>
          </cell>
        </row>
        <row r="676">
          <cell r="A676">
            <v>8.8941057033333308</v>
          </cell>
        </row>
        <row r="4777">
          <cell r="A4777">
            <v>63.095075333333298</v>
          </cell>
          <cell r="C4777">
            <v>0.26820430842539017</v>
          </cell>
          <cell r="D4777">
            <v>14.711972296876141</v>
          </cell>
          <cell r="M4777">
            <v>1.5152785786745223E-2</v>
          </cell>
          <cell r="N4777">
            <v>-0.83118487552972509</v>
          </cell>
        </row>
        <row r="5176">
          <cell r="A5176">
            <v>68.353628536666704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01">
          <cell r="A501">
            <v>6.59370441</v>
          </cell>
          <cell r="C501">
            <v>8.7926377652047943E-2</v>
          </cell>
          <cell r="D501">
            <v>-1.2827471226453782</v>
          </cell>
          <cell r="M501">
            <v>4.967591957742829E-3</v>
          </cell>
          <cell r="N501">
            <v>7.2471588850021362E-2</v>
          </cell>
        </row>
        <row r="900">
          <cell r="A900">
            <v>11.871295105</v>
          </cell>
        </row>
        <row r="2490">
          <cell r="A2490">
            <v>32.990447971666697</v>
          </cell>
          <cell r="C2490">
            <v>5.8033181612472777E-2</v>
          </cell>
          <cell r="D2490">
            <v>13.784638644806586</v>
          </cell>
          <cell r="M2490">
            <v>3.2787108255634642E-3</v>
          </cell>
          <cell r="N2490">
            <v>-0.7787931437743828</v>
          </cell>
        </row>
        <row r="2889">
          <cell r="A2889">
            <v>38.2864198866667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73">
          <cell r="A373">
            <v>4.9147036399999999</v>
          </cell>
          <cell r="C373">
            <v>0.17793928587870134</v>
          </cell>
          <cell r="D373">
            <v>-1.7005234901541852</v>
          </cell>
          <cell r="M373">
            <v>1.0053066998797123E-2</v>
          </cell>
          <cell r="N373">
            <v>9.6074773455038662E-2</v>
          </cell>
        </row>
        <row r="772">
          <cell r="A772">
            <v>10.186255115</v>
          </cell>
        </row>
        <row r="3805">
          <cell r="A3805">
            <v>50.347469429999997</v>
          </cell>
          <cell r="C3805">
            <v>0.12340379301428067</v>
          </cell>
          <cell r="D3805">
            <v>15.406242885136278</v>
          </cell>
          <cell r="M3805">
            <v>6.9719657070216384E-3</v>
          </cell>
          <cell r="N3805">
            <v>-0.87040920255007226</v>
          </cell>
        </row>
        <row r="4204">
          <cell r="A4204">
            <v>55.628540235000003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1">
          <cell r="A61">
            <v>0.83888970666666696</v>
          </cell>
          <cell r="C61">
            <v>0.18251035505732882</v>
          </cell>
          <cell r="D61">
            <v>-1.4750493800654081</v>
          </cell>
          <cell r="N61">
            <v>1.0311319494764732E-2</v>
          </cell>
          <cell r="O61">
            <v>8.3336123167537149E-2</v>
          </cell>
        </row>
        <row r="460">
          <cell r="A460">
            <v>6.4626293316666699</v>
          </cell>
        </row>
        <row r="504">
          <cell r="A504">
            <v>7.0803936266666696</v>
          </cell>
          <cell r="C504">
            <v>5.7829550161861505</v>
          </cell>
          <cell r="D504">
            <v>35.49575711901182</v>
          </cell>
          <cell r="N504">
            <v>0.32672062238339517</v>
          </cell>
          <cell r="O504">
            <v>-2.0054100067238325</v>
          </cell>
        </row>
        <row r="903">
          <cell r="A903">
            <v>12.729440821666699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35">
          <cell r="A535">
            <v>7.5595205716666696</v>
          </cell>
          <cell r="C535">
            <v>0.1287074368289913</v>
          </cell>
          <cell r="D535">
            <v>-2.3920319103598597</v>
          </cell>
          <cell r="M535">
            <v>7.2716066005079939E-3</v>
          </cell>
          <cell r="N535">
            <v>0.1351430457830429</v>
          </cell>
        </row>
        <row r="934">
          <cell r="A934">
            <v>13.209886011666701</v>
          </cell>
        </row>
        <row r="1170">
          <cell r="A1170">
            <v>16.552915706666699</v>
          </cell>
          <cell r="C1170">
            <v>0.99014238476445626</v>
          </cell>
          <cell r="D1170">
            <v>36.800732314837646</v>
          </cell>
          <cell r="M1170">
            <v>5.5940247726805593E-2</v>
          </cell>
          <cell r="N1170">
            <v>-2.0791374189173801</v>
          </cell>
        </row>
        <row r="1569">
          <cell r="A1569">
            <v>22.22767765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35">
          <cell r="A135">
            <v>1.8873249216666701</v>
          </cell>
          <cell r="C135">
            <v>0.26779759039390261</v>
          </cell>
          <cell r="D135">
            <v>-1.7599211130563626</v>
          </cell>
          <cell r="M135">
            <v>1.5129807366886563E-2</v>
          </cell>
          <cell r="N135">
            <v>9.9430571359116579E-2</v>
          </cell>
        </row>
        <row r="534">
          <cell r="A534">
            <v>7.5089840033333299</v>
          </cell>
        </row>
        <row r="548">
          <cell r="A548">
            <v>7.7017761166666698</v>
          </cell>
          <cell r="C548">
            <v>0.7595284208895744</v>
          </cell>
          <cell r="D548">
            <v>30.303842109632914</v>
          </cell>
          <cell r="M548">
            <v>4.2911210219749696E-2</v>
          </cell>
          <cell r="N548">
            <v>-1.7120814751205033</v>
          </cell>
        </row>
        <row r="947">
          <cell r="A947">
            <v>13.363709136666699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39">
          <cell r="A539">
            <v>7.5838097333333296</v>
          </cell>
          <cell r="C539">
            <v>0.12869368958885294</v>
          </cell>
          <cell r="D539">
            <v>1.8572048659770244</v>
          </cell>
          <cell r="M539">
            <v>7.2708299202743527E-3</v>
          </cell>
          <cell r="N539">
            <v>3.4141070521436633E-2</v>
          </cell>
        </row>
        <row r="938">
          <cell r="A938">
            <v>13.172819864999999</v>
          </cell>
        </row>
        <row r="3384">
          <cell r="A3384">
            <v>47.635164883333303</v>
          </cell>
          <cell r="C3384">
            <v>5.9327990351423554E-2</v>
          </cell>
          <cell r="D3384">
            <v>46.67200045193902</v>
          </cell>
          <cell r="M3384">
            <v>3.3526927288056877E-3</v>
          </cell>
          <cell r="N3384">
            <v>-2.6368361837253675</v>
          </cell>
        </row>
        <row r="3787">
          <cell r="A3787">
            <v>53.318466043333302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8">
          <cell r="A68">
            <v>0.93042256666666701</v>
          </cell>
          <cell r="C68">
            <v>7.0303694302586206E-2</v>
          </cell>
          <cell r="D68">
            <v>-0.24276777295349139</v>
          </cell>
          <cell r="M68">
            <v>3.9719601300895494E-3</v>
          </cell>
          <cell r="N68">
            <v>1.3715693387202918E-2</v>
          </cell>
        </row>
        <row r="467">
          <cell r="A467">
            <v>6.5399217333333297</v>
          </cell>
        </row>
        <row r="4173">
          <cell r="A4173">
            <v>58.759653655000001</v>
          </cell>
          <cell r="C4173">
            <v>0.12076525252379526</v>
          </cell>
          <cell r="D4173">
            <v>53.611592531735084</v>
          </cell>
          <cell r="M4173">
            <v>6.8228956228135306E-3</v>
          </cell>
          <cell r="N4173">
            <v>-3.0289035328663885</v>
          </cell>
        </row>
        <row r="4572">
          <cell r="A4572">
            <v>64.381001690000005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80">
          <cell r="A680">
            <v>9.59576529666667</v>
          </cell>
          <cell r="C680">
            <v>5.0124621078791363E-2</v>
          </cell>
          <cell r="D680">
            <v>-0.75387705973000296</v>
          </cell>
          <cell r="M680">
            <v>2.8318994959769155E-3</v>
          </cell>
          <cell r="N680">
            <v>4.2591924278531222E-2</v>
          </cell>
        </row>
        <row r="1079">
          <cell r="A1079">
            <v>15.2349307466667</v>
          </cell>
        </row>
        <row r="4319">
          <cell r="A4319">
            <v>61.042660771666696</v>
          </cell>
          <cell r="C4319">
            <v>5.88184130754663E-2</v>
          </cell>
          <cell r="D4319">
            <v>54.54717153781278</v>
          </cell>
          <cell r="M4319">
            <v>3.8770043607543681E-3</v>
          </cell>
          <cell r="N4319">
            <v>-3.0773198222741498</v>
          </cell>
        </row>
        <row r="4518">
          <cell r="A4518">
            <v>63.850157661666699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96">
          <cell r="A396">
            <v>5.5321899833333301</v>
          </cell>
          <cell r="C396">
            <v>0.10324853070686628</v>
          </cell>
          <cell r="D396">
            <v>-0.11068277744343509</v>
          </cell>
          <cell r="M396">
            <v>5.8332503224218235E-3</v>
          </cell>
          <cell r="N396">
            <v>6.2532642623409638E-3</v>
          </cell>
        </row>
        <row r="795">
          <cell r="A795">
            <v>11.1559745333333</v>
          </cell>
        </row>
        <row r="5656">
          <cell r="A5656">
            <v>79.467444224999994</v>
          </cell>
          <cell r="C5656">
            <v>6.2122217386343041E-2</v>
          </cell>
          <cell r="D5656">
            <v>94.432301293182476</v>
          </cell>
          <cell r="M5656">
            <v>3.5097297958385657E-3</v>
          </cell>
          <cell r="N5656">
            <v>-5.3351582651515495</v>
          </cell>
        </row>
        <row r="6055">
          <cell r="A6055">
            <v>85.090482876666698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94">
          <cell r="A694">
            <v>9.7296876133333292</v>
          </cell>
          <cell r="C694">
            <v>4.3029831356825171E-2</v>
          </cell>
          <cell r="D694">
            <v>-0.72180216901958871</v>
          </cell>
          <cell r="M694">
            <v>2.4310639184646969E-3</v>
          </cell>
          <cell r="N694">
            <v>4.0779783560428766E-2</v>
          </cell>
        </row>
        <row r="1093">
          <cell r="A1093">
            <v>15.367024935</v>
          </cell>
        </row>
        <row r="4208">
          <cell r="A4208">
            <v>59.378385781666701</v>
          </cell>
          <cell r="C4208">
            <v>6.278277781025314E-2</v>
          </cell>
          <cell r="D4208">
            <v>8.6109166300655335</v>
          </cell>
          <cell r="M4208">
            <v>3.5470495937996388E-3</v>
          </cell>
          <cell r="N4208">
            <v>-0.4864924649754539</v>
          </cell>
        </row>
        <row r="4607">
          <cell r="A4607">
            <v>64.996487341666693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216">
          <cell r="A1216">
            <v>17.108971631666702</v>
          </cell>
          <cell r="C1216">
            <v>4.5539378427122135E-2</v>
          </cell>
          <cell r="D1216">
            <v>0.10206167564758994</v>
          </cell>
          <cell r="L1216">
            <v>2.5728462388204618E-3</v>
          </cell>
          <cell r="M1216">
            <v>5.6641479292884468E-2</v>
          </cell>
        </row>
        <row r="1615">
          <cell r="A1615">
            <v>22.730358455000001</v>
          </cell>
        </row>
        <row r="10903">
          <cell r="A10903">
            <v>153.42636419999999</v>
          </cell>
          <cell r="C10903">
            <v>7.0859583801814341E-2</v>
          </cell>
          <cell r="D10903">
            <v>102.84795521039607</v>
          </cell>
          <cell r="L10903">
            <v>4.0033663164862204E-3</v>
          </cell>
          <cell r="M10903">
            <v>-5.8106189384404567</v>
          </cell>
        </row>
        <row r="11302">
          <cell r="A11302">
            <v>159.03034192666701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14">
          <cell r="A714">
            <v>10.044294401666701</v>
          </cell>
          <cell r="C714">
            <v>4.8972627565296391E-2</v>
          </cell>
          <cell r="D714">
            <v>-0.80945753742149096</v>
          </cell>
          <cell r="M714">
            <v>2.7668151166834105E-3</v>
          </cell>
          <cell r="N714">
            <v>4.5732064261101185E-2</v>
          </cell>
        </row>
        <row r="1113">
          <cell r="A1113">
            <v>15.681785578333299</v>
          </cell>
        </row>
        <row r="5786">
          <cell r="A5786">
            <v>81.509069943333301</v>
          </cell>
          <cell r="C5786">
            <v>6.3955932344125666E-2</v>
          </cell>
          <cell r="D5786">
            <v>94.048858888212138</v>
          </cell>
          <cell r="M5786">
            <v>3.6133295109673233E-3</v>
          </cell>
          <cell r="N5786">
            <v>-5.3134948524413632</v>
          </cell>
        </row>
        <row r="6185">
          <cell r="A6185">
            <v>87.088094436666694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30">
          <cell r="A330">
            <v>4.6680142299999998</v>
          </cell>
          <cell r="C330">
            <v>0.24738366300109671</v>
          </cell>
          <cell r="D330">
            <v>2.3403109268217812</v>
          </cell>
          <cell r="M330">
            <v>1.3976478135654597E-2</v>
          </cell>
          <cell r="N330">
            <v>-0.13222095631761477</v>
          </cell>
        </row>
        <row r="729">
          <cell r="A729">
            <v>10.3560080666667</v>
          </cell>
        </row>
        <row r="38048">
          <cell r="A38048">
            <v>541.06360044333303</v>
          </cell>
          <cell r="C38048">
            <v>0.21597761029350571</v>
          </cell>
          <cell r="D38048">
            <v>958.26869467863321</v>
          </cell>
          <cell r="M38048">
            <v>1.2202124875340406E-2</v>
          </cell>
          <cell r="N38048">
            <v>-54.139474275629034</v>
          </cell>
        </row>
        <row r="38447">
          <cell r="A38447">
            <v>546.74571067833301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1.0473850000000001E-3</v>
          </cell>
          <cell r="C2">
            <v>1.39028318506657</v>
          </cell>
          <cell r="D2">
            <v>1.1515678736360988</v>
          </cell>
          <cell r="M2">
            <v>7.8547072602631093E-2</v>
          </cell>
          <cell r="N2">
            <v>-6.506033184384738E-2</v>
          </cell>
        </row>
        <row r="277">
          <cell r="A277">
            <v>3.8592450083333301</v>
          </cell>
        </row>
        <row r="86402">
          <cell r="A86402">
            <v>1208.5974026199999</v>
          </cell>
          <cell r="C86402">
            <v>0.18517389305909934</v>
          </cell>
          <cell r="D86402">
            <v>662.24852258628425</v>
          </cell>
          <cell r="M86402">
            <v>1.0461801867743741E-2</v>
          </cell>
          <cell r="N86402">
            <v>-37.41517076758668</v>
          </cell>
        </row>
        <row r="86801">
          <cell r="A86801">
            <v>1214.1764738383299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6">
          <cell r="A16">
            <v>0.19706241333333299</v>
          </cell>
          <cell r="C16">
            <v>0.20292355141363247</v>
          </cell>
          <cell r="D16">
            <v>0.52476022555609247</v>
          </cell>
          <cell r="M16">
            <v>0.20292355141363247</v>
          </cell>
          <cell r="N16">
            <v>0.52476022555609247</v>
          </cell>
        </row>
        <row r="415">
          <cell r="A415">
            <v>5.8032761483333299</v>
          </cell>
        </row>
        <row r="63431">
          <cell r="A63431">
            <v>889.243512936667</v>
          </cell>
          <cell r="C63431">
            <v>0.16617162014411843</v>
          </cell>
          <cell r="D63431">
            <v>702.12054948348862</v>
          </cell>
        </row>
        <row r="63830">
          <cell r="A63830">
            <v>894.83794856500003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4">
          <cell r="A44">
            <v>0.59042564500000005</v>
          </cell>
          <cell r="C44">
            <v>0.16227469278134571</v>
          </cell>
          <cell r="D44">
            <v>0.72160561654390731</v>
          </cell>
          <cell r="M44">
            <v>9.1680617390589633E-3</v>
          </cell>
          <cell r="N44">
            <v>-4.0768678900785747E-2</v>
          </cell>
        </row>
        <row r="443">
          <cell r="A443">
            <v>6.16471292833333</v>
          </cell>
        </row>
        <row r="35580">
          <cell r="A35580">
            <v>497.07539068666699</v>
          </cell>
          <cell r="C35580">
            <v>0.16177889878419294</v>
          </cell>
          <cell r="D35580">
            <v>703.16237553419171</v>
          </cell>
          <cell r="M35580">
            <v>9.1400507787693635E-3</v>
          </cell>
          <cell r="N35580">
            <v>-39.726687883287667</v>
          </cell>
        </row>
        <row r="35979">
          <cell r="A35979">
            <v>502.68776784166698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85">
          <cell r="A685">
            <v>9.71539045666667</v>
          </cell>
          <cell r="C685">
            <v>0.10936653998424516</v>
          </cell>
          <cell r="D685">
            <v>-0.52840234697121247</v>
          </cell>
          <cell r="M685">
            <v>6.1789005640817381E-3</v>
          </cell>
          <cell r="N685">
            <v>2.9853239941876383E-2</v>
          </cell>
        </row>
        <row r="1084">
          <cell r="A1084">
            <v>15.3905416833333</v>
          </cell>
        </row>
        <row r="2066">
          <cell r="A2066">
            <v>29.4116981316667</v>
          </cell>
          <cell r="C2066">
            <v>0.31602984894765651</v>
          </cell>
          <cell r="D2066">
            <v>14.452695321799945</v>
          </cell>
          <cell r="M2066">
            <v>1.7854793725856258E-2</v>
          </cell>
          <cell r="N2066">
            <v>-0.81653645885875448</v>
          </cell>
        </row>
        <row r="2465">
          <cell r="A2465">
            <v>35.116816614999998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A7">
            <v>6.5746239999999997E-2</v>
          </cell>
          <cell r="C7">
            <v>4.661407729590189E-2</v>
          </cell>
          <cell r="D7">
            <v>-0.51972434689966018</v>
          </cell>
          <cell r="L7">
            <v>2.6335636890340037E-3</v>
          </cell>
          <cell r="M7">
            <v>2.9362957451958209E-2</v>
          </cell>
        </row>
        <row r="406">
          <cell r="A406">
            <v>5.3206678083333303</v>
          </cell>
        </row>
        <row r="2702">
          <cell r="A2702">
            <v>35.615628498333301</v>
          </cell>
          <cell r="C2702">
            <v>3.6624803130940603E-2</v>
          </cell>
          <cell r="D2702">
            <v>5.9708035481153026</v>
          </cell>
          <cell r="L2702">
            <v>2.0691979170022697E-3</v>
          </cell>
          <cell r="M2702">
            <v>-0.33733353379182518</v>
          </cell>
        </row>
        <row r="3101">
          <cell r="A3101">
            <v>40.899749336666702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49">
          <cell r="A249">
            <v>3.4931489683333301</v>
          </cell>
          <cell r="C249">
            <v>8.9496054918865448E-2</v>
          </cell>
          <cell r="D249">
            <v>-0.2172089872348586</v>
          </cell>
          <cell r="M249">
            <v>5.0562742892014019E-3</v>
          </cell>
          <cell r="N249">
            <v>1.2271694194059818E-2</v>
          </cell>
        </row>
        <row r="648">
          <cell r="A648">
            <v>9.1320336766666692</v>
          </cell>
        </row>
        <row r="1543">
          <cell r="A1543">
            <v>21.7682710483333</v>
          </cell>
          <cell r="C1543">
            <v>5.9424103586939128E-2</v>
          </cell>
          <cell r="D1543">
            <v>8.4413243993134195</v>
          </cell>
          <cell r="M1543">
            <v>3.3572939879626656E-3</v>
          </cell>
          <cell r="N1543">
            <v>-0.47691098301205787</v>
          </cell>
        </row>
        <row r="1942">
          <cell r="A1942">
            <v>27.399567265000002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20">
          <cell r="A520">
            <v>7.3131477599999997</v>
          </cell>
          <cell r="C520">
            <v>6.9772382144279957E-2</v>
          </cell>
          <cell r="D520">
            <v>-5.2601556011941268E-2</v>
          </cell>
          <cell r="M520">
            <v>3.941942494027113E-3</v>
          </cell>
          <cell r="N520">
            <v>2.9718393227085469E-3</v>
          </cell>
        </row>
        <row r="919">
          <cell r="A919">
            <v>12.946132093333301</v>
          </cell>
        </row>
        <row r="10226">
          <cell r="A10226">
            <v>143.83284508333301</v>
          </cell>
          <cell r="C10226">
            <v>0.20821938016339755</v>
          </cell>
          <cell r="D10226">
            <v>9.6599290505081843</v>
          </cell>
          <cell r="M10226">
            <v>1.1763806788892533E-2</v>
          </cell>
          <cell r="N10226">
            <v>-0.54575870341854171</v>
          </cell>
        </row>
        <row r="10625">
          <cell r="A10625">
            <v>149.46189908333301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1">
          <cell r="A81">
            <v>1.1222272049999999</v>
          </cell>
          <cell r="C81">
            <v>7.7839269482271628E-2</v>
          </cell>
          <cell r="D81">
            <v>-0.43048664340237136</v>
          </cell>
          <cell r="M81">
            <v>4.3976988408062599E-3</v>
          </cell>
          <cell r="N81">
            <v>2.432127928826958E-2</v>
          </cell>
        </row>
        <row r="480">
          <cell r="A480">
            <v>6.7809242599999999</v>
          </cell>
        </row>
        <row r="1615">
          <cell r="A1615">
            <v>22.8017216583333</v>
          </cell>
          <cell r="C1615">
            <v>5.6917418521006756E-2</v>
          </cell>
          <cell r="D1615">
            <v>13.020697009073105</v>
          </cell>
          <cell r="M1615">
            <v>3.2156733627687665E-3</v>
          </cell>
          <cell r="N1615">
            <v>-0.73563259938266123</v>
          </cell>
        </row>
        <row r="2014">
          <cell r="A2014">
            <v>28.4368573233333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18">
          <cell r="A618">
            <v>8.7102583800000009</v>
          </cell>
          <cell r="C618">
            <v>5.4884961469242093E-2</v>
          </cell>
          <cell r="D618">
            <v>-0.69985930843418442</v>
          </cell>
          <cell r="L618">
            <v>3.1008452807481449E-3</v>
          </cell>
          <cell r="M618">
            <v>3.9534119232287938E-2</v>
          </cell>
        </row>
        <row r="1014">
          <cell r="A1014">
            <v>14.292444095</v>
          </cell>
        </row>
        <row r="1436">
          <cell r="A1436">
            <v>20.2225478066667</v>
          </cell>
          <cell r="C1436">
            <v>7.202315141775123E-2</v>
          </cell>
          <cell r="D1436">
            <v>9.288430612290977</v>
          </cell>
          <cell r="L1436">
            <v>4.0691045998729443E-3</v>
          </cell>
          <cell r="M1436">
            <v>-0.5247700910898857</v>
          </cell>
        </row>
        <row r="1835">
          <cell r="A1835">
            <v>25.8479430016667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26">
          <cell r="A626">
            <v>8.8012420500000008</v>
          </cell>
          <cell r="C626">
            <v>6.8887699382690154E-2</v>
          </cell>
          <cell r="D626">
            <v>0.2185231535020285</v>
          </cell>
          <cell r="M626">
            <v>3.8919604171011352E-3</v>
          </cell>
          <cell r="N626">
            <v>-1.2345940875820815E-2</v>
          </cell>
        </row>
        <row r="1025">
          <cell r="A1025">
            <v>14.427112096666701</v>
          </cell>
        </row>
        <row r="5093">
          <cell r="A5093">
            <v>71.719042380000005</v>
          </cell>
          <cell r="C5093">
            <v>5.5120710510098446E-2</v>
          </cell>
          <cell r="D5093">
            <v>9.5601930040041925</v>
          </cell>
          <cell r="M5093">
            <v>3.1141644355987858E-3</v>
          </cell>
          <cell r="N5093">
            <v>-0.54012389853131026</v>
          </cell>
        </row>
        <row r="5492">
          <cell r="A5492">
            <v>77.313531421666696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7A915-A007-41E7-9C3F-46BF183BF81B}">
  <dimension ref="B2:AB63"/>
  <sheetViews>
    <sheetView tabSelected="1" topLeftCell="A40" workbookViewId="0">
      <selection activeCell="B60" sqref="B60:D62"/>
    </sheetView>
  </sheetViews>
  <sheetFormatPr defaultRowHeight="14.4" x14ac:dyDescent="0.3"/>
  <cols>
    <col min="3" max="3" width="10.5546875" customWidth="1"/>
  </cols>
  <sheetData>
    <row r="2" spans="2:28" x14ac:dyDescent="0.3">
      <c r="B2" s="8" t="s">
        <v>12</v>
      </c>
      <c r="C2" s="9"/>
    </row>
    <row r="3" spans="2:28" x14ac:dyDescent="0.3">
      <c r="B3" s="15"/>
      <c r="C3" s="16"/>
      <c r="D3" s="16"/>
      <c r="E3" s="26" t="s">
        <v>0</v>
      </c>
      <c r="F3" s="27"/>
      <c r="G3" s="27"/>
      <c r="H3" s="28"/>
      <c r="I3" s="26" t="s">
        <v>1</v>
      </c>
      <c r="J3" s="27"/>
      <c r="K3" s="27"/>
      <c r="L3" s="27"/>
      <c r="M3" s="28"/>
      <c r="N3" s="26" t="s">
        <v>2</v>
      </c>
      <c r="O3" s="27"/>
      <c r="P3" s="27"/>
      <c r="Q3" s="27"/>
      <c r="R3" s="28"/>
      <c r="S3" s="1"/>
    </row>
    <row r="4" spans="2:28" ht="57.6" x14ac:dyDescent="0.3">
      <c r="B4" s="15" t="s">
        <v>3</v>
      </c>
      <c r="C4" s="16" t="s">
        <v>13</v>
      </c>
      <c r="D4" s="17" t="s">
        <v>4</v>
      </c>
      <c r="E4" s="4" t="s">
        <v>5</v>
      </c>
      <c r="F4" s="3" t="s">
        <v>6</v>
      </c>
      <c r="G4" s="3" t="s">
        <v>14</v>
      </c>
      <c r="H4" s="5" t="s">
        <v>15</v>
      </c>
      <c r="I4" s="4" t="s">
        <v>7</v>
      </c>
      <c r="J4" s="3" t="s">
        <v>8</v>
      </c>
      <c r="K4" s="3" t="s">
        <v>16</v>
      </c>
      <c r="L4" s="3" t="s">
        <v>8</v>
      </c>
      <c r="M4" s="17" t="s">
        <v>17</v>
      </c>
      <c r="N4" s="3" t="s">
        <v>9</v>
      </c>
      <c r="O4" s="3" t="s">
        <v>10</v>
      </c>
      <c r="P4" s="3" t="s">
        <v>18</v>
      </c>
      <c r="Q4" s="3" t="s">
        <v>10</v>
      </c>
      <c r="R4" s="22" t="s">
        <v>11</v>
      </c>
      <c r="S4" s="21"/>
    </row>
    <row r="5" spans="2:28" x14ac:dyDescent="0.3">
      <c r="B5" s="7">
        <f>[1]NPPA!B5</f>
        <v>274</v>
      </c>
      <c r="C5" s="18">
        <v>0.08</v>
      </c>
      <c r="D5" s="6">
        <f>[1]NPPA!D5</f>
        <v>15</v>
      </c>
      <c r="E5" s="11">
        <f>[1]NPPA!E5</f>
        <v>4.7719019999999999</v>
      </c>
      <c r="F5" s="12">
        <f>[1]NPPA!F5</f>
        <v>7.6049540000000002</v>
      </c>
      <c r="G5" s="12">
        <f>[1]NPPA!G5</f>
        <v>42.874250000000004</v>
      </c>
      <c r="H5" s="13">
        <f>[1]NPPA!H5</f>
        <v>45.715069999999997</v>
      </c>
      <c r="I5" s="12">
        <f>[1]NPPA!I5</f>
        <v>-4.1000000000000003E-3</v>
      </c>
      <c r="J5" s="12">
        <f>[1]NPPA!J5</f>
        <v>7.6610000000000003E-3</v>
      </c>
      <c r="K5" s="12">
        <f>[1]NPPA!K5</f>
        <v>-0.60236000000000001</v>
      </c>
      <c r="L5" s="12">
        <f>[1]NPPA!L5</f>
        <v>2.0660000000000001E-3</v>
      </c>
      <c r="M5" s="10">
        <f>K5-I5</f>
        <v>-0.59826000000000001</v>
      </c>
      <c r="N5" s="12">
        <f>[1]NPPA!N5</f>
        <v>7.2512999999999994E-2</v>
      </c>
      <c r="O5" s="12">
        <f>[1]NPPA!O5</f>
        <v>0.135597</v>
      </c>
      <c r="P5" s="12">
        <f>[1]NPPA!P5</f>
        <v>10.661820000000001</v>
      </c>
      <c r="Q5" s="12">
        <f>[1]NPPA!Q5</f>
        <v>3.6568000000000003E-2</v>
      </c>
      <c r="R5" s="10">
        <f>P5-N5</f>
        <v>10.589307</v>
      </c>
      <c r="X5" t="s">
        <v>29</v>
      </c>
    </row>
    <row r="6" spans="2:28" x14ac:dyDescent="0.3">
      <c r="B6" s="7">
        <f>[1]NPPA!B6</f>
        <v>275</v>
      </c>
      <c r="C6" s="18">
        <v>0.08</v>
      </c>
      <c r="D6" s="6">
        <f>[1]NPPA!D6</f>
        <v>15</v>
      </c>
      <c r="E6" s="7">
        <f>[1]NPPA!E6</f>
        <v>7.750432</v>
      </c>
      <c r="F6" s="10">
        <f>[1]NPPA!F6</f>
        <v>10.54795</v>
      </c>
      <c r="G6" s="10">
        <f>[1]NPPA!G6</f>
        <v>75.364379999999997</v>
      </c>
      <c r="H6" s="6">
        <f>[1]NPPA!H6</f>
        <v>76.739559999999997</v>
      </c>
      <c r="I6" s="10">
        <f>[1]NPPA!I6</f>
        <v>3.6644000000000003E-2</v>
      </c>
      <c r="J6" s="10">
        <f>[1]NPPA!J6</f>
        <v>4.0959999999999998E-3</v>
      </c>
      <c r="K6" s="10">
        <f>[1]NPPA!K6</f>
        <v>-0.53961999999999999</v>
      </c>
      <c r="L6" s="10">
        <f>[1]NPPA!L6</f>
        <v>2.2295000000000001E-3</v>
      </c>
      <c r="M6" s="10">
        <f t="shared" ref="M6:M62" si="0">K6-I6</f>
        <v>-0.576264</v>
      </c>
      <c r="N6" s="10">
        <f>[1]NPPA!N6</f>
        <v>-0.64859999999999995</v>
      </c>
      <c r="O6" s="10">
        <f>[1]NPPA!O6</f>
        <v>7.2506000000000001E-2</v>
      </c>
      <c r="P6" s="10">
        <f>[1]NPPA!P6</f>
        <v>9.5511929999999996</v>
      </c>
      <c r="Q6" s="10">
        <f>[1]NPPA!Q6</f>
        <v>4.0613000000000003E-2</v>
      </c>
      <c r="R6" s="10">
        <f t="shared" ref="R6:R62" si="1">P6-N6</f>
        <v>10.199793</v>
      </c>
      <c r="U6" s="14"/>
      <c r="V6" s="14"/>
      <c r="W6" s="15"/>
      <c r="X6" s="16" t="s">
        <v>34</v>
      </c>
      <c r="Y6" s="16" t="s">
        <v>35</v>
      </c>
      <c r="Z6" s="16" t="s">
        <v>36</v>
      </c>
      <c r="AA6" s="16" t="s">
        <v>37</v>
      </c>
      <c r="AB6" s="25"/>
    </row>
    <row r="7" spans="2:28" x14ac:dyDescent="0.3">
      <c r="B7" s="7">
        <v>276</v>
      </c>
      <c r="C7" s="18">
        <v>0.08</v>
      </c>
      <c r="D7" s="6">
        <v>15</v>
      </c>
      <c r="E7" s="7">
        <f>[2]Sheet1!$A$694</f>
        <v>9.7296876133333292</v>
      </c>
      <c r="F7" s="10">
        <f>[2]Sheet1!$A$1093</f>
        <v>15.367024935</v>
      </c>
      <c r="G7" s="10">
        <f>[2]Sheet1!$A$4208</f>
        <v>59.378385781666701</v>
      </c>
      <c r="H7" s="6">
        <f>[2]Sheet1!$A$4607</f>
        <v>64.996487341666693</v>
      </c>
      <c r="I7" s="10">
        <f>[2]Sheet1!$N$694</f>
        <v>4.0779783560428766E-2</v>
      </c>
      <c r="J7" s="10">
        <f>[2]Sheet1!$M$694</f>
        <v>2.4310639184646969E-3</v>
      </c>
      <c r="K7" s="10">
        <f>[2]Sheet1!$N$4208</f>
        <v>-0.4864924649754539</v>
      </c>
      <c r="L7" s="10">
        <f>[2]Sheet1!$M$4208</f>
        <v>3.5470495937996388E-3</v>
      </c>
      <c r="M7" s="10">
        <f t="shared" si="0"/>
        <v>-0.52727224853588261</v>
      </c>
      <c r="N7" s="10">
        <f>[2]Sheet1!$D$694</f>
        <v>-0.72180216901958871</v>
      </c>
      <c r="O7" s="10">
        <f>[2]Sheet1!$C$694</f>
        <v>4.3029831356825171E-2</v>
      </c>
      <c r="P7" s="10">
        <f>[2]Sheet1!$D$4208</f>
        <v>8.6109166300655335</v>
      </c>
      <c r="Q7" s="10">
        <f>[2]Sheet1!$C$4208</f>
        <v>6.278277781025314E-2</v>
      </c>
      <c r="R7" s="10">
        <f t="shared" si="1"/>
        <v>9.3327187990851215</v>
      </c>
      <c r="U7" s="14"/>
      <c r="V7" s="14"/>
      <c r="W7" s="7" t="s">
        <v>23</v>
      </c>
      <c r="X7" s="10">
        <f>R26</f>
        <v>6.4905278950149627</v>
      </c>
      <c r="Y7" s="10">
        <f>R30</f>
        <v>13.451183652475477</v>
      </c>
      <c r="Z7" s="10">
        <f>R35</f>
        <v>14.832975021809579</v>
      </c>
      <c r="AA7" s="10">
        <f>R20</f>
        <v>16.468619999999998</v>
      </c>
      <c r="AB7" s="6"/>
    </row>
    <row r="8" spans="2:28" x14ac:dyDescent="0.3">
      <c r="B8" s="7"/>
      <c r="C8" s="10"/>
      <c r="D8" s="6"/>
      <c r="E8" s="7"/>
      <c r="F8" s="10"/>
      <c r="G8" s="10"/>
      <c r="H8" s="6"/>
      <c r="I8" s="10"/>
      <c r="J8" s="10"/>
      <c r="K8" s="10"/>
      <c r="L8" s="10"/>
      <c r="M8" s="10">
        <f t="shared" si="0"/>
        <v>0</v>
      </c>
      <c r="N8" s="10"/>
      <c r="O8" s="10"/>
      <c r="P8" s="10"/>
      <c r="Q8" s="10"/>
      <c r="R8" s="10">
        <f t="shared" si="1"/>
        <v>0</v>
      </c>
      <c r="W8" s="7" t="s">
        <v>24</v>
      </c>
      <c r="X8" s="10">
        <f>R27</f>
        <v>8.6585333865482781</v>
      </c>
      <c r="Y8" s="10">
        <f>R31</f>
        <v>9.9882899207251619</v>
      </c>
      <c r="Z8" s="10">
        <f>R36</f>
        <v>15.067385767451965</v>
      </c>
      <c r="AA8" s="10">
        <f>R21</f>
        <v>15.250999999999999</v>
      </c>
      <c r="AB8" s="6"/>
    </row>
    <row r="9" spans="2:28" x14ac:dyDescent="0.3">
      <c r="B9" s="7"/>
      <c r="C9" s="10"/>
      <c r="D9" s="6"/>
      <c r="E9" s="7"/>
      <c r="F9" s="10"/>
      <c r="G9" s="10"/>
      <c r="H9" s="6"/>
      <c r="I9" s="10"/>
      <c r="J9" s="10"/>
      <c r="K9" s="10"/>
      <c r="L9" s="10"/>
      <c r="M9" s="10">
        <f t="shared" si="0"/>
        <v>0</v>
      </c>
      <c r="N9" s="10"/>
      <c r="O9" s="10"/>
      <c r="P9" s="10"/>
      <c r="Q9" s="10"/>
      <c r="R9" s="10">
        <f t="shared" si="1"/>
        <v>0</v>
      </c>
      <c r="W9" s="7" t="s">
        <v>25</v>
      </c>
      <c r="X9" s="10">
        <f>R28</f>
        <v>9.7125306065201258</v>
      </c>
      <c r="Y9" s="10">
        <f>R32</f>
        <v>9.3416698505021643</v>
      </c>
      <c r="Z9" s="10">
        <f>R37</f>
        <v>17.106766375290462</v>
      </c>
      <c r="AA9" s="10">
        <f>R22</f>
        <v>14.981097668771158</v>
      </c>
      <c r="AB9" s="6"/>
    </row>
    <row r="10" spans="2:28" x14ac:dyDescent="0.3">
      <c r="B10" s="19">
        <f>[1]NPPA!B8</f>
        <v>255</v>
      </c>
      <c r="C10" s="18">
        <v>0.08</v>
      </c>
      <c r="D10" s="6">
        <f>[1]NPPA!D8</f>
        <v>25</v>
      </c>
      <c r="E10" s="7">
        <f>[1]NPPA!E8</f>
        <v>0.949878</v>
      </c>
      <c r="F10" s="10">
        <f>[1]NPPA!F8</f>
        <v>3.734537</v>
      </c>
      <c r="G10" s="10">
        <f>[1]NPPA!G8</f>
        <v>70.000810000000001</v>
      </c>
      <c r="H10" s="6">
        <f>[1]NPPA!H8</f>
        <v>75.616860000000003</v>
      </c>
      <c r="I10" s="10">
        <f>[1]NPPA!I8</f>
        <v>1.6933E-2</v>
      </c>
      <c r="J10" s="10">
        <f>[1]NPPA!J8</f>
        <v>4.7959999999999999E-3</v>
      </c>
      <c r="K10" s="10">
        <f>[1]NPPA!K8</f>
        <v>-0.69437000000000004</v>
      </c>
      <c r="L10" s="10">
        <f>[1]NPPA!L8</f>
        <v>4.2310000000000004E-3</v>
      </c>
      <c r="M10" s="10">
        <f t="shared" si="0"/>
        <v>-0.71130300000000002</v>
      </c>
      <c r="N10" s="10">
        <f>[1]NPPA!N8</f>
        <v>-0.29971999999999999</v>
      </c>
      <c r="O10" s="10">
        <f>[1]NPPA!O8</f>
        <v>8.4892999999999996E-2</v>
      </c>
      <c r="P10" s="10">
        <f>[1]NPPA!P8</f>
        <v>12.274380000000001</v>
      </c>
      <c r="Q10" s="10">
        <f>[1]NPPA!Q8</f>
        <v>7.4881000000000003E-2</v>
      </c>
      <c r="R10" s="10">
        <f t="shared" si="1"/>
        <v>12.574100000000001</v>
      </c>
      <c r="W10" s="7" t="s">
        <v>26</v>
      </c>
      <c r="X10" s="10">
        <f>AVERAGE(X7:X9)</f>
        <v>8.2871972960277898</v>
      </c>
      <c r="Y10" s="10">
        <f>AVERAGE(Y7:Y9)</f>
        <v>10.927047807900934</v>
      </c>
      <c r="Z10" s="10">
        <f>AVERAGE(Z7:Z9)</f>
        <v>15.669042388184002</v>
      </c>
      <c r="AA10" s="10">
        <f>AVERAGE(AA7:AA9)</f>
        <v>15.566905889590386</v>
      </c>
      <c r="AB10" s="6" t="s">
        <v>26</v>
      </c>
    </row>
    <row r="11" spans="2:28" x14ac:dyDescent="0.3">
      <c r="B11" s="19">
        <f>[1]NPPA!B9</f>
        <v>264</v>
      </c>
      <c r="C11" s="18">
        <v>0.08</v>
      </c>
      <c r="D11" s="6">
        <f>[1]NPPA!D9</f>
        <v>25</v>
      </c>
      <c r="E11" s="7">
        <f>[1]NPPA!E9</f>
        <v>10.987730000000001</v>
      </c>
      <c r="F11" s="10">
        <f>[1]NPPA!F9</f>
        <v>13.777799999999999</v>
      </c>
      <c r="G11" s="10">
        <f>[1]NPPA!G9</f>
        <v>98.489469999999997</v>
      </c>
      <c r="H11" s="6">
        <f>[1]NPPA!H9</f>
        <v>104.0827</v>
      </c>
      <c r="I11" s="10">
        <f>[1]NPPA!I9</f>
        <v>2.9010000000000001E-2</v>
      </c>
      <c r="J11" s="10">
        <f>[1]NPPA!J9</f>
        <v>4.8589999999999996E-3</v>
      </c>
      <c r="K11" s="10">
        <f>[1]NPPA!K9</f>
        <v>-8.1192E-2</v>
      </c>
      <c r="L11" s="10">
        <f>[1]NPPA!L9</f>
        <v>4.6150000000000002E-3</v>
      </c>
      <c r="M11" s="10">
        <f t="shared" si="0"/>
        <v>-0.11020199999999999</v>
      </c>
      <c r="N11" s="10">
        <f>[1]NPPA!N9</f>
        <v>-0.51346999999999998</v>
      </c>
      <c r="O11" s="10">
        <f>[1]NPPA!O9</f>
        <v>8.6009000000000002E-2</v>
      </c>
      <c r="P11" s="10">
        <f>[1]NPPA!P9</f>
        <v>14.37107</v>
      </c>
      <c r="Q11" s="10">
        <f>[1]NPPA!Q9</f>
        <v>8.1688999999999998E-2</v>
      </c>
      <c r="R11" s="10">
        <f t="shared" si="1"/>
        <v>14.884539999999999</v>
      </c>
      <c r="W11" s="7" t="s">
        <v>27</v>
      </c>
      <c r="X11" s="10">
        <f>STDEV(X7:X9)</f>
        <v>1.6427852073015896</v>
      </c>
      <c r="Y11" s="10">
        <f>STDEV(Y7:Y9)</f>
        <v>2.2097456188899507</v>
      </c>
      <c r="Z11" s="10">
        <f>STDEV(Z7:Z9)</f>
        <v>1.2506097699698844</v>
      </c>
      <c r="AA11" s="10">
        <f>STDEV(AA7:AA9)</f>
        <v>0.79248222048481343</v>
      </c>
      <c r="AB11" s="6" t="s">
        <v>27</v>
      </c>
    </row>
    <row r="12" spans="2:28" x14ac:dyDescent="0.3">
      <c r="B12" s="19">
        <f>[1]NPPA!B10</f>
        <v>258</v>
      </c>
      <c r="C12" s="18">
        <v>0.08</v>
      </c>
      <c r="D12" s="6">
        <f>[1]NPPA!D10</f>
        <v>25</v>
      </c>
      <c r="E12" s="7">
        <f>[1]NPPA!E10</f>
        <v>2.632584</v>
      </c>
      <c r="F12" s="10">
        <f>[1]NPPA!F10</f>
        <v>5.4322049999999997</v>
      </c>
      <c r="G12" s="10">
        <f>[1]NPPA!G10</f>
        <v>260.79739999999998</v>
      </c>
      <c r="H12" s="6">
        <f>[1]NPPA!H10</f>
        <v>266.43090000000001</v>
      </c>
      <c r="I12" s="10">
        <f>[1]NPPA!I10</f>
        <v>6.1758E-2</v>
      </c>
      <c r="J12" s="10">
        <f>[1]NPPA!J10</f>
        <v>4.1790000000000004E-3</v>
      </c>
      <c r="K12" s="10">
        <f>[1]NPPA!K10</f>
        <v>-0.94149000000000005</v>
      </c>
      <c r="L12" s="10">
        <f>[1]NPPA!L10</f>
        <v>4.9059999999999998E-3</v>
      </c>
      <c r="M12" s="10">
        <f t="shared" si="0"/>
        <v>-1.0032480000000001</v>
      </c>
      <c r="N12" s="10">
        <f>[1]NPPA!N10</f>
        <v>-1.09311</v>
      </c>
      <c r="O12" s="10">
        <f>[1]NPPA!O10</f>
        <v>7.3977000000000001E-2</v>
      </c>
      <c r="P12" s="10">
        <f>[1]NPPA!P10</f>
        <v>15.664300000000001</v>
      </c>
      <c r="Q12" s="10">
        <f>[1]NPPA!Q10</f>
        <v>8.6836999999999998E-2</v>
      </c>
      <c r="R12" s="10">
        <f t="shared" si="1"/>
        <v>16.75741</v>
      </c>
      <c r="W12" s="23" t="s">
        <v>28</v>
      </c>
      <c r="X12" s="2">
        <f>X11/X10</f>
        <v>0.1982316998883335</v>
      </c>
      <c r="Y12" s="2">
        <f>Y11/Y10</f>
        <v>0.20222713927289376</v>
      </c>
      <c r="Z12" s="2">
        <f>Z11/Z10</f>
        <v>7.9814052383505391E-2</v>
      </c>
      <c r="AA12" s="2">
        <f>AA11/AA10</f>
        <v>5.0908139748872483E-2</v>
      </c>
      <c r="AB12" s="24" t="s">
        <v>28</v>
      </c>
    </row>
    <row r="13" spans="2:28" x14ac:dyDescent="0.3">
      <c r="B13" s="7">
        <v>341</v>
      </c>
      <c r="C13" s="10"/>
      <c r="D13" s="6"/>
      <c r="E13" s="7"/>
      <c r="F13" s="10"/>
      <c r="G13" s="10"/>
      <c r="H13" s="6"/>
      <c r="I13" s="10"/>
      <c r="J13" s="10"/>
      <c r="K13" s="10"/>
      <c r="L13" s="10"/>
      <c r="M13" s="10">
        <f t="shared" si="0"/>
        <v>0</v>
      </c>
      <c r="N13" s="10"/>
      <c r="O13" s="10"/>
      <c r="P13" s="10"/>
      <c r="Q13" s="10"/>
      <c r="R13" s="10">
        <f t="shared" si="1"/>
        <v>0</v>
      </c>
    </row>
    <row r="14" spans="2:28" x14ac:dyDescent="0.3">
      <c r="B14" s="7"/>
      <c r="C14" s="10"/>
      <c r="D14" s="6"/>
      <c r="E14" s="7"/>
      <c r="F14" s="10"/>
      <c r="G14" s="10"/>
      <c r="H14" s="6"/>
      <c r="I14" s="10"/>
      <c r="J14" s="10"/>
      <c r="K14" s="10"/>
      <c r="L14" s="10"/>
      <c r="M14" s="10">
        <f t="shared" si="0"/>
        <v>0</v>
      </c>
      <c r="N14" s="10"/>
      <c r="O14" s="10"/>
      <c r="P14" s="10"/>
      <c r="Q14" s="10"/>
      <c r="R14" s="10">
        <f t="shared" si="1"/>
        <v>0</v>
      </c>
    </row>
    <row r="15" spans="2:28" x14ac:dyDescent="0.3">
      <c r="B15" s="7">
        <f>[1]NPPA!B11</f>
        <v>277</v>
      </c>
      <c r="C15" s="18">
        <v>0.08</v>
      </c>
      <c r="D15" s="6">
        <f>[1]NPPA!D11</f>
        <v>50</v>
      </c>
      <c r="E15" s="7">
        <f>[1]NPPA!E11</f>
        <v>5.2318049999999996</v>
      </c>
      <c r="F15" s="10">
        <f>[1]NPPA!F11</f>
        <v>8.0226100000000002</v>
      </c>
      <c r="G15" s="10">
        <f>[1]NPPA!G11</f>
        <v>451.60550000000001</v>
      </c>
      <c r="H15" s="6">
        <f>[1]NPPA!H11</f>
        <v>454.40269999999998</v>
      </c>
      <c r="I15" s="10">
        <f>[1]NPPA!I11</f>
        <v>4.0078999999999997E-2</v>
      </c>
      <c r="J15" s="10">
        <f>[1]NPPA!J11</f>
        <v>3.8639999999999998E-3</v>
      </c>
      <c r="K15" s="10">
        <f>[1]NPPA!K11</f>
        <v>-0.86036000000000001</v>
      </c>
      <c r="L15" s="10">
        <f>[1]NPPA!L11</f>
        <v>2.7989999999999998E-3</v>
      </c>
      <c r="M15" s="10">
        <f t="shared" si="0"/>
        <v>-0.90043899999999999</v>
      </c>
      <c r="N15" s="10">
        <f>[1]NPPA!N11</f>
        <v>-0.70940000000000003</v>
      </c>
      <c r="O15" s="10">
        <f>[1]NPPA!O11</f>
        <v>0.68394999999999995</v>
      </c>
      <c r="P15" s="10">
        <f>[1]NPPA!P11</f>
        <v>15.22832</v>
      </c>
      <c r="Q15" s="10">
        <f>[1]NPPA!Q11</f>
        <v>4.9549000000000003E-2</v>
      </c>
      <c r="R15" s="10">
        <f t="shared" si="1"/>
        <v>15.937720000000001</v>
      </c>
    </row>
    <row r="16" spans="2:28" x14ac:dyDescent="0.3">
      <c r="B16" s="7">
        <f>[1]NPPA!B12</f>
        <v>278</v>
      </c>
      <c r="C16" s="18">
        <v>0.08</v>
      </c>
      <c r="D16" s="6">
        <f>[1]NPPA!D12</f>
        <v>50</v>
      </c>
      <c r="E16" s="7">
        <f>[1]NPPA!E12</f>
        <v>9.8647950000000009</v>
      </c>
      <c r="F16" s="10">
        <f>[1]NPPA!F12</f>
        <v>12.67109</v>
      </c>
      <c r="G16" s="10">
        <f>[1]NPPA!G12</f>
        <v>1371.9371000000001</v>
      </c>
      <c r="H16" s="6">
        <f>[1]NPPA!H12</f>
        <v>1374.7429999999999</v>
      </c>
      <c r="I16" s="10">
        <f>[1]NPPA!I12</f>
        <v>1.9051999999999999E-2</v>
      </c>
      <c r="J16" s="10">
        <f>[1]NPPA!J12</f>
        <v>2.6250000000000002E-3</v>
      </c>
      <c r="K16" s="10">
        <f>[1]NPPA!K12</f>
        <v>-0.79373000000000005</v>
      </c>
      <c r="L16" s="10">
        <f>[1]NPPA!L12</f>
        <v>4.0600000000000002E-3</v>
      </c>
      <c r="M16" s="10">
        <f t="shared" si="0"/>
        <v>-0.812782</v>
      </c>
      <c r="N16" s="10">
        <f>[1]NPPA!N12</f>
        <v>-0.33722999999999997</v>
      </c>
      <c r="O16" s="10">
        <f>[1]NPPA!O12</f>
        <v>4.6466E-2</v>
      </c>
      <c r="P16" s="10">
        <f>[1]NPPA!P12</f>
        <v>14.049010000000001</v>
      </c>
      <c r="Q16" s="10">
        <f>[1]NPPA!Q12</f>
        <v>7.1855000000000002E-2</v>
      </c>
      <c r="R16" s="10">
        <f t="shared" si="1"/>
        <v>14.386240000000001</v>
      </c>
    </row>
    <row r="17" spans="2:28" x14ac:dyDescent="0.3">
      <c r="B17" s="19">
        <f>[1]NPPA!B13</f>
        <v>279</v>
      </c>
      <c r="C17" s="18">
        <v>0.08</v>
      </c>
      <c r="D17" s="6">
        <f>[1]NPPA!D13</f>
        <v>50</v>
      </c>
      <c r="E17" s="7">
        <f>[1]NPPA!E13</f>
        <v>4.1624090000000002</v>
      </c>
      <c r="F17" s="10">
        <f>[1]NPPA!F13</f>
        <v>6.9895449999999997</v>
      </c>
      <c r="G17" s="10">
        <f>[1]NPPA!G13</f>
        <v>1396.019</v>
      </c>
      <c r="H17" s="6">
        <f>[1]NPPA!H13</f>
        <v>1398.8150000000001</v>
      </c>
      <c r="I17" s="10">
        <f>[1]NPPA!I13</f>
        <v>5.7410000000000003E-2</v>
      </c>
      <c r="J17" s="10">
        <f>[1]NPPA!J13</f>
        <v>2.0539999999999998E-3</v>
      </c>
      <c r="K17" s="10">
        <f>[1]NPPA!K13</f>
        <v>-0.69625999999999999</v>
      </c>
      <c r="L17" s="10">
        <f>[1]NPPA!L13</f>
        <v>4.0299999999999997E-3</v>
      </c>
      <c r="M17" s="10">
        <f t="shared" si="0"/>
        <v>-0.75366999999999995</v>
      </c>
      <c r="N17" s="10">
        <f>[1]NPPA!N13</f>
        <v>-0.89812000000000003</v>
      </c>
      <c r="O17" s="10">
        <f>[1]NPPA!O13</f>
        <v>3.6360999999999997E-2</v>
      </c>
      <c r="P17" s="10">
        <f>[1]NPPA!P13</f>
        <v>12.32372</v>
      </c>
      <c r="Q17" s="10">
        <f>[1]NPPA!Q13</f>
        <v>7.1332000000000007E-2</v>
      </c>
      <c r="R17" s="10">
        <f t="shared" si="1"/>
        <v>13.22184</v>
      </c>
      <c r="X17" t="s">
        <v>29</v>
      </c>
    </row>
    <row r="18" spans="2:28" x14ac:dyDescent="0.3">
      <c r="B18" s="7"/>
      <c r="C18" s="10"/>
      <c r="D18" s="6"/>
      <c r="E18" s="7"/>
      <c r="F18" s="10"/>
      <c r="G18" s="10"/>
      <c r="H18" s="6"/>
      <c r="I18" s="10"/>
      <c r="J18" s="10"/>
      <c r="K18" s="10"/>
      <c r="L18" s="10"/>
      <c r="M18" s="10">
        <f t="shared" si="0"/>
        <v>0</v>
      </c>
      <c r="N18" s="10"/>
      <c r="O18" s="10"/>
      <c r="P18" s="10"/>
      <c r="Q18" s="10"/>
      <c r="R18" s="10">
        <f t="shared" si="1"/>
        <v>0</v>
      </c>
      <c r="W18" s="15"/>
      <c r="X18" s="16" t="s">
        <v>30</v>
      </c>
      <c r="Y18" s="16" t="s">
        <v>31</v>
      </c>
      <c r="Z18" s="16" t="s">
        <v>32</v>
      </c>
      <c r="AA18" s="16" t="s">
        <v>33</v>
      </c>
      <c r="AB18" s="25"/>
    </row>
    <row r="19" spans="2:28" x14ac:dyDescent="0.3">
      <c r="B19" s="7"/>
      <c r="C19" s="10"/>
      <c r="D19" s="6"/>
      <c r="E19" s="7"/>
      <c r="F19" s="10"/>
      <c r="G19" s="10"/>
      <c r="H19" s="6"/>
      <c r="I19" s="10"/>
      <c r="J19" s="10"/>
      <c r="K19" s="10"/>
      <c r="L19" s="10"/>
      <c r="M19" s="10">
        <f t="shared" si="0"/>
        <v>0</v>
      </c>
      <c r="N19" s="10"/>
      <c r="O19" s="10"/>
      <c r="P19" s="10"/>
      <c r="Q19" s="10"/>
      <c r="R19" s="10">
        <f t="shared" si="1"/>
        <v>0</v>
      </c>
      <c r="W19" s="7" t="s">
        <v>23</v>
      </c>
      <c r="X19" s="10">
        <f>R5</f>
        <v>10.589307</v>
      </c>
      <c r="Y19" s="10">
        <f>R10</f>
        <v>12.574100000000001</v>
      </c>
      <c r="Z19" s="10">
        <f>R15</f>
        <v>15.937720000000001</v>
      </c>
      <c r="AA19" s="10">
        <f>R20</f>
        <v>16.468619999999998</v>
      </c>
      <c r="AB19" s="6"/>
    </row>
    <row r="20" spans="2:28" x14ac:dyDescent="0.3">
      <c r="B20" s="7">
        <f>[1]NPPA!B14</f>
        <v>341</v>
      </c>
      <c r="C20" s="18">
        <v>0.08</v>
      </c>
      <c r="D20" s="6">
        <f>[1]NPPA!D14</f>
        <v>100</v>
      </c>
      <c r="E20" s="7">
        <f>[1]NPPA!E14</f>
        <v>8.57143566666667E-2</v>
      </c>
      <c r="F20" s="10">
        <f>[1]NPPA!F14</f>
        <v>2.9284607083333301</v>
      </c>
      <c r="G20" s="10">
        <f>[1]NPPA!G14</f>
        <v>63.467223408333297</v>
      </c>
      <c r="H20" s="6">
        <f>[1]NPPA!H14</f>
        <v>68.053375636666701</v>
      </c>
      <c r="I20" s="10">
        <f>[1]NPPA!I14</f>
        <v>3.6396999999999999E-2</v>
      </c>
      <c r="J20" s="10">
        <f>[1]NPPA!J14</f>
        <v>7.2649999999999998E-3</v>
      </c>
      <c r="K20" s="10">
        <f>[1]NPPA!K14</f>
        <v>-0.89402999999999999</v>
      </c>
      <c r="L20" s="10">
        <f>[1]NPPA!L14</f>
        <v>2.856E-3</v>
      </c>
      <c r="M20" s="10">
        <f t="shared" si="0"/>
        <v>-0.930427</v>
      </c>
      <c r="N20" s="10">
        <f>[1]NPPA!N14</f>
        <v>-0.64422999999999997</v>
      </c>
      <c r="O20" s="10">
        <f>[1]NPPA!O14</f>
        <v>0.12859899999999999</v>
      </c>
      <c r="P20" s="10">
        <f>[1]NPPA!P14</f>
        <v>15.824389999999999</v>
      </c>
      <c r="Q20" s="10">
        <f>[1]NPPA!Q14</f>
        <v>5.0545E-2</v>
      </c>
      <c r="R20" s="10">
        <f t="shared" si="1"/>
        <v>16.468619999999998</v>
      </c>
      <c r="W20" s="7" t="s">
        <v>24</v>
      </c>
      <c r="X20" s="10">
        <f>R6</f>
        <v>10.199793</v>
      </c>
      <c r="Y20" s="10">
        <f>R11</f>
        <v>14.884539999999999</v>
      </c>
      <c r="Z20" s="10">
        <f>R16</f>
        <v>14.386240000000001</v>
      </c>
      <c r="AA20" s="10">
        <f>R21</f>
        <v>15.250999999999999</v>
      </c>
      <c r="AB20" s="6"/>
    </row>
    <row r="21" spans="2:28" x14ac:dyDescent="0.3">
      <c r="B21" s="7">
        <f>[1]NPPA!B15</f>
        <v>342</v>
      </c>
      <c r="C21" s="18">
        <v>0.08</v>
      </c>
      <c r="D21" s="6">
        <f>[1]NPPA!D15</f>
        <v>100</v>
      </c>
      <c r="E21" s="7">
        <f>[1]NPPA!E15</f>
        <v>2.8140999999999999E-2</v>
      </c>
      <c r="F21" s="10">
        <f>[1]NPPA!F15</f>
        <v>2.867359</v>
      </c>
      <c r="G21" s="10">
        <f>[1]NPPA!G15</f>
        <v>192.5669</v>
      </c>
      <c r="H21" s="6">
        <f>[1]NPPA!H15</f>
        <v>195.4264</v>
      </c>
      <c r="I21" s="10">
        <f>[1]NPPA!I15</f>
        <v>0.41774</v>
      </c>
      <c r="J21" s="10">
        <f>[1]NPPA!J15</f>
        <v>7.5680000000000001E-3</v>
      </c>
      <c r="K21" s="10">
        <f>[1]NPPA!K15</f>
        <v>-0.81986999999999999</v>
      </c>
      <c r="L21" s="10">
        <f>[1]NPPA!L15</f>
        <v>3.0490000000000001E-3</v>
      </c>
      <c r="M21" s="10">
        <f t="shared" si="0"/>
        <v>-1.2376100000000001</v>
      </c>
      <c r="N21" s="10">
        <f>[1]NPPA!N15</f>
        <v>-0.73939999999999995</v>
      </c>
      <c r="O21" s="10">
        <f>[1]NPPA!O15</f>
        <v>0.13395299999999999</v>
      </c>
      <c r="P21" s="10">
        <f>[1]NPPA!P15</f>
        <v>14.5116</v>
      </c>
      <c r="Q21" s="10">
        <f>[1]NPPA!Q15</f>
        <v>5.3962000000000003E-2</v>
      </c>
      <c r="R21" s="10">
        <f t="shared" si="1"/>
        <v>15.250999999999999</v>
      </c>
      <c r="W21" s="7" t="s">
        <v>25</v>
      </c>
      <c r="X21" s="10">
        <f>R7</f>
        <v>9.3327187990851215</v>
      </c>
      <c r="Y21" s="10">
        <f>R12</f>
        <v>16.75741</v>
      </c>
      <c r="Z21" s="10">
        <f>R17</f>
        <v>13.22184</v>
      </c>
      <c r="AA21" s="10">
        <f>R22</f>
        <v>14.981097668771158</v>
      </c>
      <c r="AB21" s="6"/>
    </row>
    <row r="22" spans="2:28" x14ac:dyDescent="0.3">
      <c r="B22" s="7">
        <v>340</v>
      </c>
      <c r="C22" s="18">
        <v>0.08</v>
      </c>
      <c r="D22" s="6">
        <v>100</v>
      </c>
      <c r="E22" s="7">
        <f>[3]Sheet1!$A$685</f>
        <v>9.71539045666667</v>
      </c>
      <c r="F22" s="10">
        <f>[3]Sheet1!$A$1084</f>
        <v>15.3905416833333</v>
      </c>
      <c r="G22" s="10">
        <f>[3]Sheet1!$A$2066</f>
        <v>29.4116981316667</v>
      </c>
      <c r="H22" s="6">
        <f>[3]Sheet1!$A$2465</f>
        <v>35.116816614999998</v>
      </c>
      <c r="I22" s="10">
        <f>[3]Sheet1!$N$685</f>
        <v>2.9853239941876383E-2</v>
      </c>
      <c r="J22" s="10">
        <f>[3]Sheet1!$M$685</f>
        <v>6.1789005640817381E-3</v>
      </c>
      <c r="K22" s="10">
        <f>[3]Sheet1!$N$2066</f>
        <v>-0.81653645885875448</v>
      </c>
      <c r="L22" s="10">
        <f>[3]Sheet1!$M$2066</f>
        <v>1.7854793725856258E-2</v>
      </c>
      <c r="M22" s="10">
        <f t="shared" si="0"/>
        <v>-0.84638969880063086</v>
      </c>
      <c r="N22" s="10">
        <f>[3]Sheet1!$D$685</f>
        <v>-0.52840234697121247</v>
      </c>
      <c r="O22" s="10">
        <f>[3]Sheet1!$C$685</f>
        <v>0.10936653998424516</v>
      </c>
      <c r="P22" s="10">
        <f>[3]Sheet1!$D$2066</f>
        <v>14.452695321799945</v>
      </c>
      <c r="Q22" s="10">
        <f>[3]Sheet1!$C$2066</f>
        <v>0.31602984894765651</v>
      </c>
      <c r="R22" s="10">
        <f t="shared" si="1"/>
        <v>14.981097668771158</v>
      </c>
      <c r="W22" s="7" t="s">
        <v>26</v>
      </c>
      <c r="X22" s="10">
        <f>AVERAGE(X19:X21)</f>
        <v>10.040606266361706</v>
      </c>
      <c r="Y22" s="10">
        <f>AVERAGE(Y19:Y21)</f>
        <v>14.738683333333334</v>
      </c>
      <c r="Z22" s="10">
        <f>AVERAGE(Z19:Z21)</f>
        <v>14.515266666666667</v>
      </c>
      <c r="AA22" s="10">
        <f>AVERAGE(AA19:AA21)</f>
        <v>15.566905889590386</v>
      </c>
      <c r="AB22" s="6" t="s">
        <v>26</v>
      </c>
    </row>
    <row r="23" spans="2:28" x14ac:dyDescent="0.3">
      <c r="B23" s="7"/>
      <c r="C23" s="10"/>
      <c r="D23" s="6"/>
      <c r="E23" s="7"/>
      <c r="F23" s="10"/>
      <c r="G23" s="10"/>
      <c r="H23" s="6"/>
      <c r="I23" s="10"/>
      <c r="J23" s="10"/>
      <c r="K23" s="10"/>
      <c r="L23" s="10"/>
      <c r="M23" s="10">
        <f t="shared" si="0"/>
        <v>0</v>
      </c>
      <c r="N23" s="10"/>
      <c r="O23" s="10"/>
      <c r="P23" s="10"/>
      <c r="Q23" s="10"/>
      <c r="R23" s="10">
        <f t="shared" si="1"/>
        <v>0</v>
      </c>
      <c r="W23" s="7" t="s">
        <v>27</v>
      </c>
      <c r="X23" s="10">
        <f>STDEV(X19:X21)</f>
        <v>0.64324084820107952</v>
      </c>
      <c r="Y23" s="10">
        <f>STDEV(Y19:Y21)</f>
        <v>2.0954656438207899</v>
      </c>
      <c r="Z23" s="10">
        <f>STDEV(Z19:Z21)</f>
        <v>1.3625296158738471</v>
      </c>
      <c r="AA23" s="10">
        <f>STDEV(AA19:AA21)</f>
        <v>0.79248222048481343</v>
      </c>
      <c r="AB23" s="6" t="s">
        <v>27</v>
      </c>
    </row>
    <row r="24" spans="2:28" x14ac:dyDescent="0.3">
      <c r="B24" s="7"/>
      <c r="C24" s="10"/>
      <c r="D24" s="6"/>
      <c r="E24" s="7"/>
      <c r="F24" s="10"/>
      <c r="G24" s="10"/>
      <c r="H24" s="6"/>
      <c r="I24" s="10"/>
      <c r="J24" s="10"/>
      <c r="K24" s="10"/>
      <c r="L24" s="10"/>
      <c r="M24" s="10">
        <f t="shared" si="0"/>
        <v>0</v>
      </c>
      <c r="N24" s="10"/>
      <c r="O24" s="10"/>
      <c r="P24" s="10"/>
      <c r="Q24" s="10"/>
      <c r="R24" s="10">
        <f t="shared" si="1"/>
        <v>0</v>
      </c>
      <c r="W24" s="23" t="s">
        <v>28</v>
      </c>
      <c r="X24" s="2">
        <f>X23/X22</f>
        <v>6.4063945058385696E-2</v>
      </c>
      <c r="Y24" s="2">
        <f>Y23/Y22</f>
        <v>0.14217454818922923</v>
      </c>
      <c r="Z24" s="2">
        <f>Z23/Z22</f>
        <v>9.3868727813509939E-2</v>
      </c>
      <c r="AA24" s="2">
        <f>AA23/AA22</f>
        <v>5.0908139748872483E-2</v>
      </c>
      <c r="AB24" s="24" t="s">
        <v>28</v>
      </c>
    </row>
    <row r="25" spans="2:28" x14ac:dyDescent="0.3">
      <c r="B25" s="7">
        <v>618</v>
      </c>
      <c r="C25" s="20">
        <v>5.0000000000000001E-3</v>
      </c>
      <c r="D25" s="6">
        <v>100</v>
      </c>
      <c r="E25" s="7"/>
      <c r="F25" s="10"/>
      <c r="G25" s="10"/>
      <c r="H25" s="6"/>
      <c r="I25" s="10"/>
      <c r="J25" s="10"/>
      <c r="K25" s="10"/>
      <c r="L25" s="10"/>
      <c r="M25" s="10">
        <f t="shared" si="0"/>
        <v>0</v>
      </c>
      <c r="N25" s="10"/>
      <c r="O25" s="10"/>
      <c r="P25" s="10"/>
      <c r="Q25" s="10"/>
      <c r="R25" s="10">
        <f t="shared" si="1"/>
        <v>0</v>
      </c>
    </row>
    <row r="26" spans="2:28" x14ac:dyDescent="0.3">
      <c r="B26" s="7">
        <v>615</v>
      </c>
      <c r="C26" s="20">
        <v>5.0000000000000001E-3</v>
      </c>
      <c r="D26" s="6">
        <v>100</v>
      </c>
      <c r="E26" s="7">
        <f>[4]Sheet1!$A$7</f>
        <v>6.5746239999999997E-2</v>
      </c>
      <c r="F26" s="10">
        <f>[4]Sheet1!$A$406</f>
        <v>5.3206678083333303</v>
      </c>
      <c r="G26" s="10">
        <f>[4]Sheet1!$A$2702</f>
        <v>35.615628498333301</v>
      </c>
      <c r="H26" s="6">
        <f>[4]Sheet1!$A$3101</f>
        <v>40.899749336666702</v>
      </c>
      <c r="I26" s="10">
        <f>[4]Sheet1!$M$7</f>
        <v>2.9362957451958209E-2</v>
      </c>
      <c r="J26" s="10">
        <f>[4]Sheet1!$L$7</f>
        <v>2.6335636890340037E-3</v>
      </c>
      <c r="K26" s="10">
        <f>[4]Sheet1!$M$2702</f>
        <v>-0.33733353379182518</v>
      </c>
      <c r="L26" s="10">
        <f>[4]Sheet1!$L$2702</f>
        <v>2.0691979170022697E-3</v>
      </c>
      <c r="M26" s="10">
        <f t="shared" si="0"/>
        <v>-0.3666964912437834</v>
      </c>
      <c r="N26" s="10">
        <f>[4]Sheet1!$D$7</f>
        <v>-0.51972434689966018</v>
      </c>
      <c r="O26" s="10">
        <f>[4]Sheet1!$C$7</f>
        <v>4.661407729590189E-2</v>
      </c>
      <c r="P26" s="10">
        <f>[4]Sheet1!$D$2702</f>
        <v>5.9708035481153026</v>
      </c>
      <c r="Q26" s="10">
        <f>[4]Sheet1!$C$2702</f>
        <v>3.6624803130940603E-2</v>
      </c>
      <c r="R26" s="10">
        <f t="shared" si="1"/>
        <v>6.4905278950149627</v>
      </c>
    </row>
    <row r="27" spans="2:28" x14ac:dyDescent="0.3">
      <c r="B27" s="7">
        <v>385</v>
      </c>
      <c r="C27" s="20">
        <v>5.0000000000000001E-3</v>
      </c>
      <c r="D27" s="6">
        <v>100</v>
      </c>
      <c r="E27" s="7">
        <f>[5]Sheet1!$A$249</f>
        <v>3.4931489683333301</v>
      </c>
      <c r="F27" s="10">
        <f>[5]Sheet1!$A$648</f>
        <v>9.1320336766666692</v>
      </c>
      <c r="G27" s="10">
        <f>[5]Sheet1!$A$1543</f>
        <v>21.7682710483333</v>
      </c>
      <c r="H27" s="6">
        <f>[5]Sheet1!$A$1942</f>
        <v>27.399567265000002</v>
      </c>
      <c r="I27" s="10">
        <f>[5]Sheet1!$N$249</f>
        <v>1.2271694194059818E-2</v>
      </c>
      <c r="J27" s="10">
        <f>[5]Sheet1!$M$249</f>
        <v>5.0562742892014019E-3</v>
      </c>
      <c r="K27" s="10">
        <f>[5]Sheet1!$N$1543</f>
        <v>-0.47691098301205787</v>
      </c>
      <c r="L27" s="10">
        <f>[5]Sheet1!$M$1543</f>
        <v>3.3572939879626656E-3</v>
      </c>
      <c r="M27" s="10">
        <f t="shared" si="0"/>
        <v>-0.48918267720611769</v>
      </c>
      <c r="N27" s="10">
        <f>[5]Sheet1!$D$249</f>
        <v>-0.2172089872348586</v>
      </c>
      <c r="O27" s="10">
        <f>[5]Sheet1!$C$249</f>
        <v>8.9496054918865448E-2</v>
      </c>
      <c r="P27" s="10">
        <f>[5]Sheet1!$D$1543</f>
        <v>8.4413243993134195</v>
      </c>
      <c r="Q27" s="10">
        <f>[5]Sheet1!$C$1543</f>
        <v>5.9424103586939128E-2</v>
      </c>
      <c r="R27" s="10">
        <f t="shared" si="1"/>
        <v>8.6585333865482781</v>
      </c>
    </row>
    <row r="28" spans="2:28" x14ac:dyDescent="0.3">
      <c r="B28" s="7">
        <v>380</v>
      </c>
      <c r="C28" s="20">
        <v>5.0000000000000001E-3</v>
      </c>
      <c r="D28" s="6">
        <v>100</v>
      </c>
      <c r="E28" s="7">
        <f>[6]Sheet1!$A$520</f>
        <v>7.3131477599999997</v>
      </c>
      <c r="F28" s="10">
        <f>[6]Sheet1!$A$919</f>
        <v>12.946132093333301</v>
      </c>
      <c r="G28" s="10">
        <f>[6]Sheet1!$A$10226</f>
        <v>143.83284508333301</v>
      </c>
      <c r="H28" s="6">
        <f>[6]Sheet1!$A$10625</f>
        <v>149.46189908333301</v>
      </c>
      <c r="I28" s="10">
        <f>[6]Sheet1!$N$520</f>
        <v>2.9718393227085469E-3</v>
      </c>
      <c r="J28" s="10">
        <f>[6]Sheet1!$M$520</f>
        <v>3.941942494027113E-3</v>
      </c>
      <c r="K28" s="10">
        <f>[6]Sheet1!$N$10226</f>
        <v>-0.54575870341854171</v>
      </c>
      <c r="L28" s="10">
        <f>[6]Sheet1!$M$10226</f>
        <v>1.1763806788892533E-2</v>
      </c>
      <c r="M28" s="10">
        <f t="shared" si="0"/>
        <v>-0.54873054274125022</v>
      </c>
      <c r="N28" s="10">
        <f>[6]Sheet1!$D$520</f>
        <v>-5.2601556011941268E-2</v>
      </c>
      <c r="O28" s="10">
        <f>[6]Sheet1!$C$520</f>
        <v>6.9772382144279957E-2</v>
      </c>
      <c r="P28" s="10">
        <f>[6]Sheet1!$D$10226</f>
        <v>9.6599290505081843</v>
      </c>
      <c r="Q28" s="10">
        <f>[6]Sheet1!$C$10226</f>
        <v>0.20821938016339755</v>
      </c>
      <c r="R28" s="10">
        <f t="shared" si="1"/>
        <v>9.7125306065201258</v>
      </c>
    </row>
    <row r="29" spans="2:28" x14ac:dyDescent="0.3">
      <c r="B29" s="7"/>
      <c r="C29" s="10"/>
      <c r="D29" s="6"/>
      <c r="E29" s="7"/>
      <c r="F29" s="10"/>
      <c r="G29" s="10"/>
      <c r="H29" s="6"/>
      <c r="I29" s="10"/>
      <c r="J29" s="10"/>
      <c r="K29" s="10"/>
      <c r="L29" s="10"/>
      <c r="M29" s="10">
        <f t="shared" si="0"/>
        <v>0</v>
      </c>
      <c r="N29" s="10"/>
      <c r="O29" s="10"/>
      <c r="P29" s="10"/>
      <c r="Q29" s="10"/>
      <c r="R29" s="10">
        <f t="shared" si="1"/>
        <v>0</v>
      </c>
      <c r="X29" t="s">
        <v>38</v>
      </c>
    </row>
    <row r="30" spans="2:28" x14ac:dyDescent="0.3">
      <c r="B30" s="7">
        <v>382</v>
      </c>
      <c r="C30" s="18">
        <v>0.01</v>
      </c>
      <c r="D30" s="6">
        <v>100</v>
      </c>
      <c r="E30" s="7">
        <f>[7]Sheet1!$A$81</f>
        <v>1.1222272049999999</v>
      </c>
      <c r="F30" s="10">
        <f>[7]Sheet1!$A$480</f>
        <v>6.7809242599999999</v>
      </c>
      <c r="G30" s="10">
        <f>[7]Sheet1!$A$1615</f>
        <v>22.8017216583333</v>
      </c>
      <c r="H30" s="6">
        <f>[7]Sheet1!$A$2014</f>
        <v>28.4368573233333</v>
      </c>
      <c r="I30" s="10">
        <f>[7]Sheet1!$N$81</f>
        <v>2.432127928826958E-2</v>
      </c>
      <c r="J30" s="10">
        <f>[7]Sheet1!$M$81</f>
        <v>4.3976988408062599E-3</v>
      </c>
      <c r="K30" s="10">
        <f>[7]Sheet1!$N$1615</f>
        <v>-0.73563259938266123</v>
      </c>
      <c r="L30" s="10">
        <f>[7]Sheet1!$M$1615</f>
        <v>3.2156733627687665E-3</v>
      </c>
      <c r="M30" s="10">
        <f t="shared" si="0"/>
        <v>-0.75995387867093078</v>
      </c>
      <c r="N30" s="10">
        <f>[7]Sheet1!$D$81</f>
        <v>-0.43048664340237136</v>
      </c>
      <c r="O30" s="10">
        <f>[7]Sheet1!$C$81</f>
        <v>7.7839269482271628E-2</v>
      </c>
      <c r="P30" s="10">
        <f>[7]Sheet1!$D$1615</f>
        <v>13.020697009073105</v>
      </c>
      <c r="Q30" s="10">
        <f>[7]Sheet1!$C$1615</f>
        <v>5.6917418521006756E-2</v>
      </c>
      <c r="R30" s="10">
        <f t="shared" si="1"/>
        <v>13.451183652475477</v>
      </c>
      <c r="W30" s="15"/>
      <c r="X30" s="16" t="s">
        <v>29</v>
      </c>
      <c r="Y30" s="16" t="s">
        <v>19</v>
      </c>
      <c r="Z30" s="16" t="s">
        <v>20</v>
      </c>
      <c r="AA30" s="16" t="s">
        <v>21</v>
      </c>
      <c r="AB30" s="25" t="s">
        <v>22</v>
      </c>
    </row>
    <row r="31" spans="2:28" x14ac:dyDescent="0.3">
      <c r="B31" s="7">
        <v>384</v>
      </c>
      <c r="C31" s="18">
        <v>0.01</v>
      </c>
      <c r="D31" s="6">
        <v>100</v>
      </c>
      <c r="E31" s="7">
        <f>[8]Sheet1!$A$1014</f>
        <v>14.292444095</v>
      </c>
      <c r="F31" s="10">
        <f>[8]Sheet1!$A$618</f>
        <v>8.7102583800000009</v>
      </c>
      <c r="G31" s="10">
        <f>[8]Sheet1!$A$1436</f>
        <v>20.2225478066667</v>
      </c>
      <c r="H31" s="6">
        <f>[8]Sheet1!$A$1835</f>
        <v>25.8479430016667</v>
      </c>
      <c r="I31" s="10">
        <f>[8]Sheet1!$M$618</f>
        <v>3.9534119232287938E-2</v>
      </c>
      <c r="J31" s="10">
        <f>[8]Sheet1!$L$618</f>
        <v>3.1008452807481449E-3</v>
      </c>
      <c r="K31" s="10">
        <f>[8]Sheet1!$M$1436</f>
        <v>-0.5247700910898857</v>
      </c>
      <c r="L31" s="10">
        <f>[8]Sheet1!$L$1436</f>
        <v>4.0691045998729443E-3</v>
      </c>
      <c r="M31" s="10">
        <f t="shared" si="0"/>
        <v>-0.56430421032217359</v>
      </c>
      <c r="N31" s="10">
        <f>[8]Sheet1!$D$618</f>
        <v>-0.69985930843418442</v>
      </c>
      <c r="O31" s="10">
        <f>[8]Sheet1!$C$618</f>
        <v>5.4884961469242093E-2</v>
      </c>
      <c r="P31" s="10">
        <f>[8]Sheet1!$D$1436</f>
        <v>9.288430612290977</v>
      </c>
      <c r="Q31" s="10">
        <f>[8]Sheet1!$C$1436</f>
        <v>7.202315141775123E-2</v>
      </c>
      <c r="R31" s="10">
        <f t="shared" si="1"/>
        <v>9.9882899207251619</v>
      </c>
      <c r="W31" s="7" t="s">
        <v>23</v>
      </c>
      <c r="X31" s="10">
        <f>R20</f>
        <v>16.468619999999998</v>
      </c>
      <c r="Y31" s="10">
        <f>R40</f>
        <v>36.970806499077227</v>
      </c>
      <c r="Z31" s="10">
        <f>R45</f>
        <v>44.814795585961996</v>
      </c>
      <c r="AA31" s="10">
        <f>R50</f>
        <v>94.542984070625906</v>
      </c>
      <c r="AB31" s="6">
        <f>R56</f>
        <v>661.0969547126482</v>
      </c>
    </row>
    <row r="32" spans="2:28" x14ac:dyDescent="0.3">
      <c r="B32" s="7">
        <v>381</v>
      </c>
      <c r="C32" s="18">
        <v>0.01</v>
      </c>
      <c r="D32" s="6">
        <v>100</v>
      </c>
      <c r="E32" s="7">
        <f>[9]Sheet1!$A$626</f>
        <v>8.8012420500000008</v>
      </c>
      <c r="F32" s="10">
        <f>[9]Sheet1!$A$1025</f>
        <v>14.427112096666701</v>
      </c>
      <c r="G32" s="10">
        <f>[9]Sheet1!$A$5093</f>
        <v>71.719042380000005</v>
      </c>
      <c r="H32" s="6">
        <f>[9]Sheet1!$A$5492</f>
        <v>77.313531421666696</v>
      </c>
      <c r="I32" s="10">
        <f>[9]Sheet1!$N$626</f>
        <v>-1.2345940875820815E-2</v>
      </c>
      <c r="J32" s="10">
        <f>[9]Sheet1!$M$626</f>
        <v>3.8919604171011352E-3</v>
      </c>
      <c r="K32" s="10">
        <f>[9]Sheet1!$N$5093</f>
        <v>-0.54012389853131026</v>
      </c>
      <c r="L32" s="10">
        <f>[9]Sheet1!$M$5093</f>
        <v>3.1141644355987858E-3</v>
      </c>
      <c r="M32" s="10">
        <f t="shared" si="0"/>
        <v>-0.5277779576554894</v>
      </c>
      <c r="N32" s="10">
        <f>[9]Sheet1!$D$626</f>
        <v>0.2185231535020285</v>
      </c>
      <c r="O32" s="10">
        <f>[9]Sheet1!$C$626</f>
        <v>6.8887699382690154E-2</v>
      </c>
      <c r="P32" s="10">
        <f>[9]Sheet1!$D$5093</f>
        <v>9.5601930040041925</v>
      </c>
      <c r="Q32" s="10">
        <f>[9]Sheet1!$C$5093</f>
        <v>5.5120710510098446E-2</v>
      </c>
      <c r="R32" s="10">
        <f t="shared" si="1"/>
        <v>9.3416698505021643</v>
      </c>
      <c r="W32" s="7" t="s">
        <v>24</v>
      </c>
      <c r="X32" s="10">
        <f>R21</f>
        <v>15.250999999999999</v>
      </c>
      <c r="Y32" s="10">
        <f>R41</f>
        <v>39.192764225197507</v>
      </c>
      <c r="Z32" s="10">
        <f>R46</f>
        <v>53.854360304688576</v>
      </c>
      <c r="AA32" s="10">
        <f>R51</f>
        <v>102.74589353474848</v>
      </c>
      <c r="AB32" s="6">
        <f>R57</f>
        <v>701.59578925793255</v>
      </c>
    </row>
    <row r="33" spans="2:28" x14ac:dyDescent="0.3">
      <c r="B33" s="7"/>
      <c r="C33" s="10"/>
      <c r="D33" s="6"/>
      <c r="E33" s="7"/>
      <c r="F33" s="10"/>
      <c r="G33" s="10"/>
      <c r="H33" s="6"/>
      <c r="I33" s="10"/>
      <c r="J33" s="10"/>
      <c r="K33" s="10"/>
      <c r="L33" s="10"/>
      <c r="M33" s="10">
        <f t="shared" si="0"/>
        <v>0</v>
      </c>
      <c r="N33" s="10"/>
      <c r="O33" s="10"/>
      <c r="P33" s="10"/>
      <c r="Q33" s="10"/>
      <c r="R33" s="10">
        <f t="shared" si="1"/>
        <v>0</v>
      </c>
      <c r="W33" s="7" t="s">
        <v>25</v>
      </c>
      <c r="X33" s="10">
        <f>R22</f>
        <v>14.981097668771158</v>
      </c>
      <c r="Y33" s="10">
        <f>R42</f>
        <v>32.063763222689275</v>
      </c>
      <c r="Z33" s="10">
        <f>R47</f>
        <v>55.301048597542781</v>
      </c>
      <c r="AA33" s="10">
        <f>R52</f>
        <v>94.858316425633632</v>
      </c>
      <c r="AB33" s="6">
        <f>R57</f>
        <v>701.59578925793255</v>
      </c>
    </row>
    <row r="34" spans="2:28" x14ac:dyDescent="0.3">
      <c r="B34" s="7"/>
      <c r="C34" s="10"/>
      <c r="D34" s="6"/>
      <c r="E34" s="7"/>
      <c r="F34" s="10"/>
      <c r="G34" s="10"/>
      <c r="H34" s="6"/>
      <c r="I34" s="10"/>
      <c r="J34" s="10"/>
      <c r="K34" s="10"/>
      <c r="L34" s="10"/>
      <c r="M34" s="10">
        <f t="shared" si="0"/>
        <v>0</v>
      </c>
      <c r="N34" s="10"/>
      <c r="O34" s="10"/>
      <c r="P34" s="10"/>
      <c r="Q34" s="10"/>
      <c r="R34" s="10">
        <f t="shared" si="1"/>
        <v>0</v>
      </c>
      <c r="W34" s="7" t="s">
        <v>26</v>
      </c>
      <c r="X34" s="10">
        <f>AVERAGE(X31:X33)</f>
        <v>15.566905889590386</v>
      </c>
      <c r="Y34" s="10">
        <f>AVERAGE(Y31:Y33)</f>
        <v>36.075777982321334</v>
      </c>
      <c r="Z34" s="10">
        <f>AVERAGE(Z31:Z33)</f>
        <v>51.323401496064456</v>
      </c>
      <c r="AA34" s="10">
        <f>AVERAGE(AA31:AA33)</f>
        <v>97.38239801033599</v>
      </c>
      <c r="AB34" s="6">
        <f>AVERAGE(AB31:AB33)</f>
        <v>688.09617774283777</v>
      </c>
    </row>
    <row r="35" spans="2:28" x14ac:dyDescent="0.3">
      <c r="B35" s="7">
        <v>613</v>
      </c>
      <c r="C35" s="18">
        <v>0.06</v>
      </c>
      <c r="D35" s="6">
        <v>100</v>
      </c>
      <c r="E35" s="7">
        <f>[10]Sheet1!$A$277</f>
        <v>3.6217971933333302</v>
      </c>
      <c r="F35" s="10">
        <f>[10]Sheet1!$A$676</f>
        <v>8.8941057033333308</v>
      </c>
      <c r="G35" s="10">
        <f>[10]Sheet1!$A$4777</f>
        <v>63.095075333333298</v>
      </c>
      <c r="H35" s="6">
        <f>[10]Sheet1!$A$5176</f>
        <v>68.353628536666704</v>
      </c>
      <c r="I35" s="10">
        <f>[10]Sheet1!$N$277</f>
        <v>6.8363121431320893E-3</v>
      </c>
      <c r="J35" s="10">
        <f>[10]Sheet1!$M$277</f>
        <v>6.7426288304507738E-3</v>
      </c>
      <c r="K35" s="10">
        <f>[10]Sheet1!$N$4777</f>
        <v>-0.83118487552972509</v>
      </c>
      <c r="L35" s="10">
        <f>[10]Sheet1!$M$4777</f>
        <v>1.5152785786745223E-2</v>
      </c>
      <c r="M35" s="10">
        <f t="shared" si="0"/>
        <v>-0.83802118767285716</v>
      </c>
      <c r="N35" s="10">
        <f>[10]Sheet1!$D$277</f>
        <v>-0.12100272493343796</v>
      </c>
      <c r="O35" s="10">
        <f>[10]Sheet1!$C$277</f>
        <v>0.11934453029897893</v>
      </c>
      <c r="P35" s="10">
        <f>[10]Sheet1!$D$4777</f>
        <v>14.711972296876141</v>
      </c>
      <c r="Q35" s="10">
        <f>[10]Sheet1!$C$4777</f>
        <v>0.26820430842539017</v>
      </c>
      <c r="R35" s="10">
        <f t="shared" si="1"/>
        <v>14.832975021809579</v>
      </c>
      <c r="W35" s="7" t="s">
        <v>27</v>
      </c>
      <c r="X35" s="10">
        <f>STDEV(X31:X33)</f>
        <v>0.79248222048481343</v>
      </c>
      <c r="Y35" s="10">
        <f>STDEV(Y31:Y33)</f>
        <v>3.6478035662293458</v>
      </c>
      <c r="Z35" s="10">
        <f>STDEV(Z31:Z33)</f>
        <v>5.6828417120254029</v>
      </c>
      <c r="AA35" s="10">
        <f>STDEV(AA31:AA33)</f>
        <v>4.647598498560642</v>
      </c>
      <c r="AB35" s="6">
        <f>STDEV(AB31:AB33)</f>
        <v>23.382013026586037</v>
      </c>
    </row>
    <row r="36" spans="2:28" x14ac:dyDescent="0.3">
      <c r="B36" s="7">
        <v>619</v>
      </c>
      <c r="C36" s="18">
        <v>0.06</v>
      </c>
      <c r="D36" s="6">
        <v>100</v>
      </c>
      <c r="E36" s="7">
        <f>[11]Sheet1!$A$501</f>
        <v>6.59370441</v>
      </c>
      <c r="F36" s="10">
        <f>[11]Sheet1!$A$900</f>
        <v>11.871295105</v>
      </c>
      <c r="G36" s="10">
        <f>[11]Sheet1!$A$2490</f>
        <v>32.990447971666697</v>
      </c>
      <c r="H36" s="6">
        <f>[11]Sheet1!$A$2889</f>
        <v>38.2864198866667</v>
      </c>
      <c r="I36" s="10">
        <f>[11]Sheet1!$N$501</f>
        <v>7.2471588850021362E-2</v>
      </c>
      <c r="J36" s="10">
        <f>[11]Sheet1!$M$501</f>
        <v>4.967591957742829E-3</v>
      </c>
      <c r="K36" s="10">
        <f>[11]Sheet1!$N$2490</f>
        <v>-0.7787931437743828</v>
      </c>
      <c r="L36" s="10">
        <f>[11]Sheet1!$M$2490</f>
        <v>3.2787108255634642E-3</v>
      </c>
      <c r="M36" s="10">
        <f t="shared" si="0"/>
        <v>-0.85126473262440416</v>
      </c>
      <c r="N36" s="10">
        <f>[11]Sheet1!$D$501</f>
        <v>-1.2827471226453782</v>
      </c>
      <c r="O36" s="10">
        <f>[11]Sheet1!$C$501</f>
        <v>8.7926377652047943E-2</v>
      </c>
      <c r="P36" s="10">
        <f>[11]Sheet1!$D$2490</f>
        <v>13.784638644806586</v>
      </c>
      <c r="Q36" s="10">
        <f>[11]Sheet1!$C$2490</f>
        <v>5.8033181612472777E-2</v>
      </c>
      <c r="R36" s="10">
        <f t="shared" si="1"/>
        <v>15.067385767451965</v>
      </c>
      <c r="W36" s="23" t="s">
        <v>28</v>
      </c>
      <c r="X36" s="2">
        <f>X35/X34</f>
        <v>5.0908139748872483E-2</v>
      </c>
      <c r="Y36" s="2">
        <f>Y35/Y34</f>
        <v>0.10111503535743359</v>
      </c>
      <c r="Z36" s="2">
        <f>Z35/Z34</f>
        <v>0.11072613167428449</v>
      </c>
      <c r="AA36" s="2">
        <f>AA35/AA34</f>
        <v>4.7725241866269863E-2</v>
      </c>
      <c r="AB36" s="24">
        <f>AB35/AB34</f>
        <v>3.3980733773708881E-2</v>
      </c>
    </row>
    <row r="37" spans="2:28" x14ac:dyDescent="0.3">
      <c r="B37" s="7">
        <v>614</v>
      </c>
      <c r="C37" s="18">
        <v>0.06</v>
      </c>
      <c r="D37" s="6">
        <v>100</v>
      </c>
      <c r="E37" s="7">
        <f>[12]Sheet1!$A$373</f>
        <v>4.9147036399999999</v>
      </c>
      <c r="F37" s="10">
        <f>[12]Sheet1!$A$772</f>
        <v>10.186255115</v>
      </c>
      <c r="G37" s="10">
        <f>[12]Sheet1!$A$3805</f>
        <v>50.347469429999997</v>
      </c>
      <c r="H37" s="6">
        <f>[12]Sheet1!$A$4204</f>
        <v>55.628540235000003</v>
      </c>
      <c r="I37" s="10">
        <f>[12]Sheet1!$N$373</f>
        <v>9.6074773455038662E-2</v>
      </c>
      <c r="J37" s="10">
        <f>[12]Sheet1!$M$373</f>
        <v>1.0053066998797123E-2</v>
      </c>
      <c r="K37" s="10">
        <f>[12]Sheet1!$N$3805</f>
        <v>-0.87040920255007226</v>
      </c>
      <c r="L37" s="10">
        <f>[12]Sheet1!$M$3805</f>
        <v>6.9719657070216384E-3</v>
      </c>
      <c r="M37" s="10">
        <f t="shared" si="0"/>
        <v>-0.96648397600511093</v>
      </c>
      <c r="N37" s="10">
        <f>[12]Sheet1!$D$373</f>
        <v>-1.7005234901541852</v>
      </c>
      <c r="O37" s="10">
        <f>[12]Sheet1!$C$373</f>
        <v>0.17793928587870134</v>
      </c>
      <c r="P37" s="10">
        <f>[12]Sheet1!$D$3805</f>
        <v>15.406242885136278</v>
      </c>
      <c r="Q37" s="10">
        <f>[12]Sheet1!$C$3805</f>
        <v>0.12340379301428067</v>
      </c>
      <c r="R37" s="10">
        <f t="shared" si="1"/>
        <v>17.106766375290462</v>
      </c>
    </row>
    <row r="38" spans="2:28" x14ac:dyDescent="0.3">
      <c r="B38" s="7"/>
      <c r="C38" s="10"/>
      <c r="D38" s="6"/>
      <c r="E38" s="7"/>
      <c r="F38" s="10"/>
      <c r="G38" s="10"/>
      <c r="H38" s="6"/>
      <c r="I38" s="10"/>
      <c r="J38" s="10"/>
      <c r="K38" s="10"/>
      <c r="L38" s="10"/>
      <c r="M38" s="10">
        <f t="shared" si="0"/>
        <v>0</v>
      </c>
      <c r="N38" s="10"/>
      <c r="O38" s="10"/>
      <c r="P38" s="10"/>
      <c r="Q38" s="10"/>
      <c r="R38" s="10">
        <f t="shared" si="1"/>
        <v>0</v>
      </c>
    </row>
    <row r="39" spans="2:28" x14ac:dyDescent="0.3">
      <c r="B39" s="7"/>
      <c r="C39" s="10"/>
      <c r="D39" s="6"/>
      <c r="E39" s="7"/>
      <c r="F39" s="10"/>
      <c r="G39" s="10"/>
      <c r="H39" s="6"/>
      <c r="I39" s="10"/>
      <c r="J39" s="10"/>
      <c r="K39" s="10"/>
      <c r="L39" s="10"/>
      <c r="M39" s="10">
        <f t="shared" si="0"/>
        <v>0</v>
      </c>
      <c r="N39" s="10"/>
      <c r="O39" s="10"/>
      <c r="P39" s="10"/>
      <c r="Q39" s="10"/>
      <c r="R39" s="10">
        <f t="shared" si="1"/>
        <v>0</v>
      </c>
    </row>
    <row r="40" spans="2:28" x14ac:dyDescent="0.3">
      <c r="B40" s="7">
        <v>285</v>
      </c>
      <c r="C40" s="10" t="s">
        <v>19</v>
      </c>
      <c r="D40" s="6">
        <v>100</v>
      </c>
      <c r="E40" s="7">
        <f>[13]Sheet1!$A$61</f>
        <v>0.83888970666666696</v>
      </c>
      <c r="F40" s="10">
        <f>[13]Sheet1!$A$460</f>
        <v>6.4626293316666699</v>
      </c>
      <c r="G40" s="10">
        <f>[13]Sheet1!$A$903</f>
        <v>12.729440821666699</v>
      </c>
      <c r="H40" s="6">
        <f>[13]Sheet1!$A$504</f>
        <v>7.0803936266666696</v>
      </c>
      <c r="I40" s="10">
        <f>[13]Sheet1!$O$61</f>
        <v>8.3336123167537149E-2</v>
      </c>
      <c r="J40" s="10">
        <f>[13]Sheet1!$N$61</f>
        <v>1.0311319494764732E-2</v>
      </c>
      <c r="K40" s="10">
        <f>[13]Sheet1!$O$504</f>
        <v>-2.0054100067238325</v>
      </c>
      <c r="L40" s="10">
        <f>[13]Sheet1!$N$504</f>
        <v>0.32672062238339517</v>
      </c>
      <c r="M40" s="10">
        <f t="shared" si="0"/>
        <v>-2.0887461298913697</v>
      </c>
      <c r="N40" s="10">
        <f>[13]Sheet1!$D$61</f>
        <v>-1.4750493800654081</v>
      </c>
      <c r="O40" s="10">
        <f>[13]Sheet1!$C$61</f>
        <v>0.18251035505732882</v>
      </c>
      <c r="P40" s="10">
        <f>[13]Sheet1!$D$504</f>
        <v>35.49575711901182</v>
      </c>
      <c r="Q40" s="10">
        <f>[13]Sheet1!$C$504</f>
        <v>5.7829550161861505</v>
      </c>
      <c r="R40" s="10">
        <f t="shared" si="1"/>
        <v>36.970806499077227</v>
      </c>
    </row>
    <row r="41" spans="2:28" x14ac:dyDescent="0.3">
      <c r="B41" s="7">
        <v>286</v>
      </c>
      <c r="C41" s="10" t="s">
        <v>19</v>
      </c>
      <c r="D41" s="6">
        <v>100</v>
      </c>
      <c r="E41" s="7">
        <f>[14]Sheet1!$A$535</f>
        <v>7.5595205716666696</v>
      </c>
      <c r="F41" s="10">
        <f>[14]Sheet1!$A$934</f>
        <v>13.209886011666701</v>
      </c>
      <c r="G41" s="10">
        <f>[14]Sheet1!$A$1170</f>
        <v>16.552915706666699</v>
      </c>
      <c r="H41" s="6">
        <f>[14]Sheet1!$A$1569</f>
        <v>22.22767765</v>
      </c>
      <c r="I41" s="10">
        <f>[14]Sheet1!$N$535</f>
        <v>0.1351430457830429</v>
      </c>
      <c r="J41" s="10">
        <f>[14]Sheet1!$M$535</f>
        <v>7.2716066005079939E-3</v>
      </c>
      <c r="K41" s="10">
        <f>[14]Sheet1!$N$1170</f>
        <v>-2.0791374189173801</v>
      </c>
      <c r="L41" s="10">
        <f>[14]Sheet1!$M$1170</f>
        <v>5.5940247726805593E-2</v>
      </c>
      <c r="M41" s="10">
        <f t="shared" si="0"/>
        <v>-2.2142804647004231</v>
      </c>
      <c r="N41" s="10">
        <f>[14]Sheet1!$D$535</f>
        <v>-2.3920319103598597</v>
      </c>
      <c r="O41" s="10">
        <f>[14]Sheet1!$C$535</f>
        <v>0.1287074368289913</v>
      </c>
      <c r="P41" s="10">
        <f>[14]Sheet1!$D$1170</f>
        <v>36.800732314837646</v>
      </c>
      <c r="Q41" s="10">
        <f>[14]Sheet1!$C$1170</f>
        <v>0.99014238476445626</v>
      </c>
      <c r="R41" s="10">
        <f t="shared" si="1"/>
        <v>39.192764225197507</v>
      </c>
    </row>
    <row r="42" spans="2:28" x14ac:dyDescent="0.3">
      <c r="B42" s="7">
        <v>287</v>
      </c>
      <c r="C42" s="10" t="s">
        <v>19</v>
      </c>
      <c r="D42" s="6">
        <v>100</v>
      </c>
      <c r="E42" s="7">
        <f>[15]Sheet1!$A$135</f>
        <v>1.8873249216666701</v>
      </c>
      <c r="F42" s="10">
        <f>[15]Sheet1!$A$534</f>
        <v>7.5089840033333299</v>
      </c>
      <c r="G42" s="10">
        <f>[15]Sheet1!$A$548</f>
        <v>7.7017761166666698</v>
      </c>
      <c r="H42" s="6">
        <f>[15]Sheet1!$A$947</f>
        <v>13.363709136666699</v>
      </c>
      <c r="I42" s="10">
        <f>[15]Sheet1!$N$135</f>
        <v>9.9430571359116579E-2</v>
      </c>
      <c r="J42" s="10">
        <f>[15]Sheet1!$M$135</f>
        <v>1.5129807366886563E-2</v>
      </c>
      <c r="K42" s="10">
        <f>[15]Sheet1!$N$548</f>
        <v>-1.7120814751205033</v>
      </c>
      <c r="L42" s="10">
        <f>[15]Sheet1!$M$548</f>
        <v>4.2911210219749696E-2</v>
      </c>
      <c r="M42" s="10">
        <f t="shared" si="0"/>
        <v>-1.8115120464796199</v>
      </c>
      <c r="N42" s="10">
        <f>[15]Sheet1!$D$135</f>
        <v>-1.7599211130563626</v>
      </c>
      <c r="O42" s="10">
        <f>[15]Sheet1!$C$135</f>
        <v>0.26779759039390261</v>
      </c>
      <c r="P42" s="10">
        <f>[15]Sheet1!$D$548</f>
        <v>30.303842109632914</v>
      </c>
      <c r="Q42" s="10">
        <f>[15]Sheet1!$C$548</f>
        <v>0.7595284208895744</v>
      </c>
      <c r="R42" s="10">
        <f t="shared" si="1"/>
        <v>32.063763222689275</v>
      </c>
    </row>
    <row r="43" spans="2:28" x14ac:dyDescent="0.3">
      <c r="B43" s="7"/>
      <c r="C43" s="10"/>
      <c r="D43" s="6"/>
      <c r="E43" s="7"/>
      <c r="F43" s="10"/>
      <c r="G43" s="10"/>
      <c r="H43" s="6"/>
      <c r="I43" s="10"/>
      <c r="J43" s="10"/>
      <c r="K43" s="10"/>
      <c r="L43" s="10"/>
      <c r="M43" s="10">
        <f t="shared" si="0"/>
        <v>0</v>
      </c>
      <c r="N43" s="10"/>
      <c r="O43" s="10"/>
      <c r="P43" s="10"/>
      <c r="Q43" s="10"/>
      <c r="R43" s="10">
        <f t="shared" si="1"/>
        <v>0</v>
      </c>
    </row>
    <row r="44" spans="2:28" x14ac:dyDescent="0.3">
      <c r="B44" s="7"/>
      <c r="C44" s="10"/>
      <c r="D44" s="6"/>
      <c r="E44" s="7"/>
      <c r="F44" s="10"/>
      <c r="G44" s="10"/>
      <c r="H44" s="6"/>
      <c r="I44" s="10"/>
      <c r="J44" s="10"/>
      <c r="K44" s="10"/>
      <c r="L44" s="10"/>
      <c r="M44" s="10">
        <f t="shared" si="0"/>
        <v>0</v>
      </c>
      <c r="N44" s="10"/>
      <c r="O44" s="10"/>
      <c r="P44" s="10"/>
      <c r="Q44" s="10"/>
      <c r="R44" s="10">
        <f t="shared" si="1"/>
        <v>0</v>
      </c>
    </row>
    <row r="45" spans="2:28" x14ac:dyDescent="0.3">
      <c r="B45" s="7">
        <v>351</v>
      </c>
      <c r="C45" s="10" t="s">
        <v>20</v>
      </c>
      <c r="D45" s="6">
        <v>100</v>
      </c>
      <c r="E45" s="7">
        <f>[16]Sheet1!$A$539</f>
        <v>7.5838097333333296</v>
      </c>
      <c r="F45" s="10">
        <f>[16]Sheet1!$A$938</f>
        <v>13.172819864999999</v>
      </c>
      <c r="G45" s="10">
        <f>[16]Sheet1!$A$3384</f>
        <v>47.635164883333303</v>
      </c>
      <c r="H45" s="6">
        <f>[16]Sheet1!$A$3787</f>
        <v>53.318466043333302</v>
      </c>
      <c r="I45" s="10">
        <f>[16]Sheet1!$N$539</f>
        <v>3.4141070521436633E-2</v>
      </c>
      <c r="J45" s="10">
        <f>[16]Sheet1!$M$539</f>
        <v>7.2708299202743527E-3</v>
      </c>
      <c r="K45" s="10">
        <f>[16]Sheet1!$N$3384</f>
        <v>-2.6368361837253675</v>
      </c>
      <c r="L45" s="10">
        <f>[16]Sheet1!$M$3384</f>
        <v>3.3526927288056877E-3</v>
      </c>
      <c r="M45" s="10">
        <f t="shared" si="0"/>
        <v>-2.6709772542468042</v>
      </c>
      <c r="N45" s="10">
        <f>[16]Sheet1!$D$539</f>
        <v>1.8572048659770244</v>
      </c>
      <c r="O45" s="10">
        <f>[16]Sheet1!$C$539</f>
        <v>0.12869368958885294</v>
      </c>
      <c r="P45" s="10">
        <f>[16]Sheet1!$D$3384</f>
        <v>46.67200045193902</v>
      </c>
      <c r="Q45" s="10">
        <f>[16]Sheet1!$C$3384</f>
        <v>5.9327990351423554E-2</v>
      </c>
      <c r="R45" s="10">
        <f t="shared" si="1"/>
        <v>44.814795585961996</v>
      </c>
    </row>
    <row r="46" spans="2:28" x14ac:dyDescent="0.3">
      <c r="B46" s="7">
        <v>352</v>
      </c>
      <c r="C46" s="10" t="s">
        <v>20</v>
      </c>
      <c r="D46" s="6">
        <v>100</v>
      </c>
      <c r="E46" s="7">
        <f>[17]Sheet1!$A$68</f>
        <v>0.93042256666666701</v>
      </c>
      <c r="F46" s="10">
        <f>[17]Sheet1!$A$467</f>
        <v>6.5399217333333297</v>
      </c>
      <c r="G46" s="10">
        <f>[17]Sheet1!$A$4173</f>
        <v>58.759653655000001</v>
      </c>
      <c r="H46" s="6">
        <f>[17]Sheet1!$A$4572</f>
        <v>64.381001690000005</v>
      </c>
      <c r="I46" s="10">
        <f>[17]Sheet1!$N$68</f>
        <v>1.3715693387202918E-2</v>
      </c>
      <c r="J46" s="10">
        <f>[17]Sheet1!$M$68</f>
        <v>3.9719601300895494E-3</v>
      </c>
      <c r="K46" s="10">
        <f>[17]Sheet1!$N$4173</f>
        <v>-3.0289035328663885</v>
      </c>
      <c r="L46" s="10">
        <f>[17]Sheet1!$M$4173</f>
        <v>6.8228956228135306E-3</v>
      </c>
      <c r="M46" s="10">
        <f t="shared" si="0"/>
        <v>-3.0426192262535916</v>
      </c>
      <c r="N46" s="10">
        <f>[17]Sheet1!$D$68</f>
        <v>-0.24276777295349139</v>
      </c>
      <c r="O46" s="10">
        <f>[17]Sheet1!$C$68</f>
        <v>7.0303694302586206E-2</v>
      </c>
      <c r="P46" s="10">
        <f>[17]Sheet1!$D$4173</f>
        <v>53.611592531735084</v>
      </c>
      <c r="Q46" s="10">
        <f>[17]Sheet1!$C$4173</f>
        <v>0.12076525252379526</v>
      </c>
      <c r="R46" s="10">
        <f t="shared" si="1"/>
        <v>53.854360304688576</v>
      </c>
    </row>
    <row r="47" spans="2:28" x14ac:dyDescent="0.3">
      <c r="B47" s="7">
        <v>353</v>
      </c>
      <c r="C47" s="10" t="s">
        <v>20</v>
      </c>
      <c r="D47" s="6">
        <v>100</v>
      </c>
      <c r="E47" s="7">
        <f>[18]Sheet1!$A$680</f>
        <v>9.59576529666667</v>
      </c>
      <c r="F47" s="10">
        <f>[18]Sheet1!$A$1079</f>
        <v>15.2349307466667</v>
      </c>
      <c r="G47" s="10">
        <f>[18]Sheet1!$A$4319</f>
        <v>61.042660771666696</v>
      </c>
      <c r="H47" s="6">
        <f>[18]Sheet1!$A$4518</f>
        <v>63.850157661666699</v>
      </c>
      <c r="I47" s="10">
        <f>[18]Sheet1!$N$680</f>
        <v>4.2591924278531222E-2</v>
      </c>
      <c r="J47" s="10">
        <f>[18]Sheet1!$M$680</f>
        <v>2.8318994959769155E-3</v>
      </c>
      <c r="K47" s="10">
        <f>[18]Sheet1!$N$4319</f>
        <v>-3.0773198222741498</v>
      </c>
      <c r="L47" s="10">
        <f>[18]Sheet1!$M$4319</f>
        <v>3.8770043607543681E-3</v>
      </c>
      <c r="M47" s="10">
        <f t="shared" si="0"/>
        <v>-3.1199117465526811</v>
      </c>
      <c r="N47" s="10">
        <f>[18]Sheet1!$D$680</f>
        <v>-0.75387705973000296</v>
      </c>
      <c r="O47" s="10">
        <f>[18]Sheet1!$C$680</f>
        <v>5.0124621078791363E-2</v>
      </c>
      <c r="P47" s="10">
        <f>[18]Sheet1!$D$4319</f>
        <v>54.54717153781278</v>
      </c>
      <c r="Q47" s="10">
        <f>[18]Sheet1!$C$4319</f>
        <v>5.88184130754663E-2</v>
      </c>
      <c r="R47" s="10">
        <f t="shared" si="1"/>
        <v>55.301048597542781</v>
      </c>
    </row>
    <row r="48" spans="2:28" x14ac:dyDescent="0.3">
      <c r="B48" s="7"/>
      <c r="C48" s="10"/>
      <c r="D48" s="6"/>
      <c r="E48" s="7"/>
      <c r="F48" s="10"/>
      <c r="G48" s="10"/>
      <c r="H48" s="6"/>
      <c r="I48" s="10"/>
      <c r="J48" s="10"/>
      <c r="K48" s="10"/>
      <c r="L48" s="10"/>
      <c r="M48" s="10">
        <f t="shared" si="0"/>
        <v>0</v>
      </c>
      <c r="N48" s="10"/>
      <c r="O48" s="10"/>
      <c r="P48" s="10"/>
      <c r="Q48" s="10"/>
      <c r="R48" s="10">
        <f t="shared" si="1"/>
        <v>0</v>
      </c>
    </row>
    <row r="49" spans="2:18" x14ac:dyDescent="0.3">
      <c r="B49" s="7"/>
      <c r="C49" s="10"/>
      <c r="D49" s="6"/>
      <c r="E49" s="7"/>
      <c r="F49" s="10"/>
      <c r="G49" s="10"/>
      <c r="H49" s="6"/>
      <c r="I49" s="10"/>
      <c r="J49" s="10"/>
      <c r="K49" s="10"/>
      <c r="L49" s="10"/>
      <c r="M49" s="10">
        <f t="shared" si="0"/>
        <v>0</v>
      </c>
      <c r="N49" s="10"/>
      <c r="O49" s="10"/>
      <c r="P49" s="10"/>
      <c r="Q49" s="10"/>
      <c r="R49" s="10">
        <f t="shared" si="1"/>
        <v>0</v>
      </c>
    </row>
    <row r="50" spans="2:18" x14ac:dyDescent="0.3">
      <c r="B50" s="7">
        <v>348</v>
      </c>
      <c r="C50" s="10" t="s">
        <v>21</v>
      </c>
      <c r="D50" s="6">
        <v>100</v>
      </c>
      <c r="E50" s="7">
        <f>[19]Sheet1!$A$396</f>
        <v>5.5321899833333301</v>
      </c>
      <c r="F50" s="10">
        <f>[19]Sheet1!$A$795</f>
        <v>11.1559745333333</v>
      </c>
      <c r="G50" s="10">
        <f>[19]Sheet1!$A$5656</f>
        <v>79.467444224999994</v>
      </c>
      <c r="H50" s="6">
        <f>[19]Sheet1!$A$6055</f>
        <v>85.090482876666698</v>
      </c>
      <c r="I50" s="10">
        <f>[19]Sheet1!$N$396</f>
        <v>6.2532642623409638E-3</v>
      </c>
      <c r="J50" s="10">
        <f>[19]Sheet1!$M$396</f>
        <v>5.8332503224218235E-3</v>
      </c>
      <c r="K50" s="10">
        <f>[19]Sheet1!$N$5656</f>
        <v>-5.3351582651515495</v>
      </c>
      <c r="L50" s="10">
        <f>[19]Sheet1!$M$5656</f>
        <v>3.5097297958385657E-3</v>
      </c>
      <c r="M50" s="10">
        <f t="shared" si="0"/>
        <v>-5.3414115294138904</v>
      </c>
      <c r="N50" s="10">
        <f>[19]Sheet1!$D$396</f>
        <v>-0.11068277744343509</v>
      </c>
      <c r="O50" s="10">
        <f>[19]Sheet1!$C$396</f>
        <v>0.10324853070686628</v>
      </c>
      <c r="P50" s="10">
        <f>[19]Sheet1!$D$5656</f>
        <v>94.432301293182476</v>
      </c>
      <c r="Q50" s="10">
        <f>[19]Sheet1!$C$5656</f>
        <v>6.2122217386343041E-2</v>
      </c>
      <c r="R50" s="10">
        <f t="shared" si="1"/>
        <v>94.542984070625906</v>
      </c>
    </row>
    <row r="51" spans="2:18" x14ac:dyDescent="0.3">
      <c r="B51" s="7">
        <v>349</v>
      </c>
      <c r="C51" s="10" t="s">
        <v>21</v>
      </c>
      <c r="D51" s="6">
        <v>100</v>
      </c>
      <c r="E51" s="7">
        <f>[20]Sheet1!$A$1216</f>
        <v>17.108971631666702</v>
      </c>
      <c r="F51" s="10">
        <f>[20]Sheet1!$A$1615</f>
        <v>22.730358455000001</v>
      </c>
      <c r="G51" s="10">
        <f>[20]Sheet1!$A$10903</f>
        <v>153.42636419999999</v>
      </c>
      <c r="H51" s="6">
        <f>[20]Sheet1!$A$11302</f>
        <v>159.03034192666701</v>
      </c>
      <c r="I51" s="10">
        <f>[20]Sheet1!$M$1216</f>
        <v>5.6641479292884468E-2</v>
      </c>
      <c r="J51" s="10">
        <f>[20]Sheet1!$L$1216</f>
        <v>2.5728462388204618E-3</v>
      </c>
      <c r="K51" s="10">
        <f>[20]Sheet1!$M$10903</f>
        <v>-5.8106189384404567</v>
      </c>
      <c r="L51" s="10">
        <f>[20]Sheet1!$L$10903</f>
        <v>4.0033663164862204E-3</v>
      </c>
      <c r="M51" s="10">
        <f t="shared" si="0"/>
        <v>-5.8672604177333412</v>
      </c>
      <c r="N51" s="10">
        <f>[20]Sheet1!$D$1216</f>
        <v>0.10206167564758994</v>
      </c>
      <c r="O51" s="10">
        <f>[20]Sheet1!$C$1216</f>
        <v>4.5539378427122135E-2</v>
      </c>
      <c r="P51" s="10">
        <f>[20]Sheet1!$D$10903</f>
        <v>102.84795521039607</v>
      </c>
      <c r="Q51" s="10">
        <f>[20]Sheet1!$C$10903</f>
        <v>7.0859583801814341E-2</v>
      </c>
      <c r="R51" s="10">
        <f t="shared" si="1"/>
        <v>102.74589353474848</v>
      </c>
    </row>
    <row r="52" spans="2:18" x14ac:dyDescent="0.3">
      <c r="B52" s="7">
        <v>350</v>
      </c>
      <c r="C52" s="10" t="s">
        <v>21</v>
      </c>
      <c r="D52" s="6">
        <v>100</v>
      </c>
      <c r="E52" s="7">
        <f>[21]Sheet1!$A$714</f>
        <v>10.044294401666701</v>
      </c>
      <c r="F52" s="10">
        <f>[21]Sheet1!$A$1113</f>
        <v>15.681785578333299</v>
      </c>
      <c r="G52" s="10">
        <f>[21]Sheet1!$A$5786</f>
        <v>81.509069943333301</v>
      </c>
      <c r="H52" s="6">
        <f>[21]Sheet1!$A$6185</f>
        <v>87.088094436666694</v>
      </c>
      <c r="I52" s="10">
        <f>[21]Sheet1!$N$714</f>
        <v>4.5732064261101185E-2</v>
      </c>
      <c r="J52" s="10">
        <f>[21]Sheet1!$M$714</f>
        <v>2.7668151166834105E-3</v>
      </c>
      <c r="K52" s="10">
        <f>[21]Sheet1!$N$5786</f>
        <v>-5.3134948524413632</v>
      </c>
      <c r="L52" s="10">
        <f>[21]Sheet1!$M$5786</f>
        <v>3.6133295109673233E-3</v>
      </c>
      <c r="M52" s="10">
        <f t="shared" si="0"/>
        <v>-5.3592269167024646</v>
      </c>
      <c r="N52" s="10">
        <f>[21]Sheet1!$D$714</f>
        <v>-0.80945753742149096</v>
      </c>
      <c r="O52" s="10">
        <f>[21]Sheet1!$C$714</f>
        <v>4.8972627565296391E-2</v>
      </c>
      <c r="P52" s="10">
        <f>[21]Sheet1!$D$5786</f>
        <v>94.048858888212138</v>
      </c>
      <c r="Q52" s="10">
        <f>[21]Sheet1!$C$5786</f>
        <v>6.3955932344125666E-2</v>
      </c>
      <c r="R52" s="10">
        <f t="shared" si="1"/>
        <v>94.858316425633632</v>
      </c>
    </row>
    <row r="53" spans="2:18" x14ac:dyDescent="0.3">
      <c r="B53" s="7"/>
      <c r="C53" s="10"/>
      <c r="D53" s="6"/>
      <c r="E53" s="7"/>
      <c r="F53" s="10"/>
      <c r="G53" s="10"/>
      <c r="H53" s="6"/>
      <c r="I53" s="10"/>
      <c r="J53" s="10"/>
      <c r="K53" s="10"/>
      <c r="L53" s="10"/>
      <c r="M53" s="10">
        <f t="shared" si="0"/>
        <v>0</v>
      </c>
      <c r="N53" s="10"/>
      <c r="O53" s="10"/>
      <c r="P53" s="10"/>
      <c r="Q53" s="10"/>
      <c r="R53" s="10">
        <f t="shared" si="1"/>
        <v>0</v>
      </c>
    </row>
    <row r="54" spans="2:18" x14ac:dyDescent="0.3">
      <c r="B54" s="7"/>
      <c r="C54" s="10"/>
      <c r="D54" s="6"/>
      <c r="E54" s="7"/>
      <c r="F54" s="10"/>
      <c r="G54" s="10"/>
      <c r="H54" s="6"/>
      <c r="I54" s="10"/>
      <c r="J54" s="10"/>
      <c r="K54" s="10"/>
      <c r="L54" s="10"/>
      <c r="M54" s="10">
        <f t="shared" si="0"/>
        <v>0</v>
      </c>
      <c r="N54" s="10"/>
      <c r="O54" s="10"/>
      <c r="P54" s="10"/>
      <c r="Q54" s="10"/>
      <c r="R54" s="10">
        <f t="shared" si="1"/>
        <v>0</v>
      </c>
    </row>
    <row r="55" spans="2:18" x14ac:dyDescent="0.3">
      <c r="B55" s="7">
        <v>329</v>
      </c>
      <c r="C55" s="10" t="s">
        <v>22</v>
      </c>
      <c r="D55" s="6">
        <v>100</v>
      </c>
      <c r="E55" s="7">
        <f>[22]Sheet1!$A$330</f>
        <v>4.6680142299999998</v>
      </c>
      <c r="F55" s="10">
        <f>[22]Sheet1!$A$729</f>
        <v>10.3560080666667</v>
      </c>
      <c r="G55" s="10">
        <f>[22]Sheet1!$A$38048</f>
        <v>541.06360044333303</v>
      </c>
      <c r="H55" s="6">
        <f>[22]Sheet1!$A$38447</f>
        <v>546.74571067833301</v>
      </c>
      <c r="I55" s="10">
        <f>[22]Sheet1!$N$330</f>
        <v>-0.13222095631761477</v>
      </c>
      <c r="J55" s="10">
        <f>[22]Sheet1!$M$330</f>
        <v>1.3976478135654597E-2</v>
      </c>
      <c r="K55" s="10">
        <f>[22]Sheet1!$N$38048</f>
        <v>-54.139474275629034</v>
      </c>
      <c r="L55" s="10">
        <f>[22]Sheet1!$M$38048</f>
        <v>1.2202124875340406E-2</v>
      </c>
      <c r="M55" s="10">
        <f t="shared" si="0"/>
        <v>-54.007253319311417</v>
      </c>
      <c r="N55" s="10">
        <f>[22]Sheet1!$D$330</f>
        <v>2.3403109268217812</v>
      </c>
      <c r="O55" s="10">
        <f>[22]Sheet1!$C$330</f>
        <v>0.24738366300109671</v>
      </c>
      <c r="P55" s="10">
        <f>[22]Sheet1!$D$38048</f>
        <v>958.26869467863321</v>
      </c>
      <c r="Q55" s="10">
        <f>[22]Sheet1!$C$38048</f>
        <v>0.21597761029350571</v>
      </c>
      <c r="R55" s="10">
        <f t="shared" si="1"/>
        <v>955.92838375181145</v>
      </c>
    </row>
    <row r="56" spans="2:18" x14ac:dyDescent="0.3">
      <c r="B56" s="7">
        <v>356</v>
      </c>
      <c r="C56" s="10" t="s">
        <v>22</v>
      </c>
      <c r="D56" s="6">
        <v>100</v>
      </c>
      <c r="E56" s="7">
        <f>[23]Sheet1!$A$2</f>
        <v>1.0473850000000001E-3</v>
      </c>
      <c r="F56" s="10">
        <f>[23]Sheet1!$A$277</f>
        <v>3.8592450083333301</v>
      </c>
      <c r="G56" s="10">
        <f>[23]Sheet1!$A$86402</f>
        <v>1208.5974026199999</v>
      </c>
      <c r="H56" s="6">
        <f>[23]Sheet1!$A$86801</f>
        <v>1214.1764738383299</v>
      </c>
      <c r="I56" s="10">
        <f>[23]Sheet1!$N$2</f>
        <v>-6.506033184384738E-2</v>
      </c>
      <c r="J56" s="10">
        <f>[23]Sheet1!$M$2</f>
        <v>7.8547072602631093E-2</v>
      </c>
      <c r="K56" s="10">
        <f>[23]Sheet1!$N$86402</f>
        <v>-37.41517076758668</v>
      </c>
      <c r="L56" s="10">
        <f>[23]Sheet1!$M$86402</f>
        <v>1.0461801867743741E-2</v>
      </c>
      <c r="M56" s="10">
        <f t="shared" si="0"/>
        <v>-37.350110435742835</v>
      </c>
      <c r="N56" s="10">
        <f>[23]Sheet1!$D$2</f>
        <v>1.1515678736360988</v>
      </c>
      <c r="O56" s="10">
        <f>[23]Sheet1!$C$2</f>
        <v>1.39028318506657</v>
      </c>
      <c r="P56" s="10">
        <f>[23]Sheet1!$D$86402</f>
        <v>662.24852258628425</v>
      </c>
      <c r="Q56" s="10">
        <f>[23]Sheet1!$C$86402</f>
        <v>0.18517389305909934</v>
      </c>
      <c r="R56" s="10">
        <f t="shared" si="1"/>
        <v>661.0969547126482</v>
      </c>
    </row>
    <row r="57" spans="2:18" x14ac:dyDescent="0.3">
      <c r="B57" s="7">
        <v>358</v>
      </c>
      <c r="C57" s="10" t="s">
        <v>22</v>
      </c>
      <c r="D57" s="6">
        <v>100</v>
      </c>
      <c r="E57" s="7">
        <f>[24]Sheet1!$A$16</f>
        <v>0.19706241333333299</v>
      </c>
      <c r="F57" s="10">
        <f>[24]Sheet1!$A$415</f>
        <v>5.8032761483333299</v>
      </c>
      <c r="G57" s="10">
        <f>[24]Sheet1!$A$63431</f>
        <v>889.243512936667</v>
      </c>
      <c r="H57" s="6">
        <f>[24]Sheet1!$A$63830</f>
        <v>894.83794856500003</v>
      </c>
      <c r="I57" s="10">
        <f>[24]Sheet1!$N$16</f>
        <v>0.52476022555609247</v>
      </c>
      <c r="J57" s="10">
        <f>[24]Sheet1!$M$16</f>
        <v>0.20292355141363247</v>
      </c>
      <c r="K57" s="10"/>
      <c r="L57" s="10"/>
      <c r="M57" s="10">
        <f t="shared" si="0"/>
        <v>-0.52476022555609247</v>
      </c>
      <c r="N57" s="10">
        <f>[24]Sheet1!$D$16</f>
        <v>0.52476022555609247</v>
      </c>
      <c r="O57" s="10">
        <f>[24]Sheet1!$C$16</f>
        <v>0.20292355141363247</v>
      </c>
      <c r="P57" s="10">
        <f>[24]Sheet1!$D$63431</f>
        <v>702.12054948348862</v>
      </c>
      <c r="Q57" s="10">
        <f>[24]Sheet1!$C$63431</f>
        <v>0.16617162014411843</v>
      </c>
      <c r="R57" s="10">
        <f t="shared" si="1"/>
        <v>701.59578925793255</v>
      </c>
    </row>
    <row r="58" spans="2:18" x14ac:dyDescent="0.3">
      <c r="B58" s="7">
        <v>359</v>
      </c>
      <c r="C58" s="10" t="s">
        <v>22</v>
      </c>
      <c r="D58" s="6">
        <v>100</v>
      </c>
      <c r="E58" s="7">
        <f>[25]Sheet1!$A$44</f>
        <v>0.59042564500000005</v>
      </c>
      <c r="F58" s="10">
        <f>[25]Sheet1!$A$443</f>
        <v>6.16471292833333</v>
      </c>
      <c r="G58" s="10">
        <f>[25]Sheet1!$A$35580</f>
        <v>497.07539068666699</v>
      </c>
      <c r="H58" s="6">
        <f>[25]Sheet1!$A$35979</f>
        <v>502.68776784166698</v>
      </c>
      <c r="I58" s="10">
        <f>[25]Sheet1!$N$44</f>
        <v>-4.0768678900785747E-2</v>
      </c>
      <c r="J58" s="10">
        <f>[25]Sheet1!$M$44</f>
        <v>9.1680617390589633E-3</v>
      </c>
      <c r="K58" s="10">
        <f>[25]Sheet1!$N$35580</f>
        <v>-39.726687883287667</v>
      </c>
      <c r="L58" s="10">
        <f>[25]Sheet1!$M$35580</f>
        <v>9.1400507787693635E-3</v>
      </c>
      <c r="M58" s="10">
        <f t="shared" si="0"/>
        <v>-39.685919204386884</v>
      </c>
      <c r="N58" s="10">
        <f>[25]Sheet1!$D$44</f>
        <v>0.72160561654390731</v>
      </c>
      <c r="O58" s="10">
        <f>[25]Sheet1!$C$44</f>
        <v>0.16227469278134571</v>
      </c>
      <c r="P58" s="10">
        <f>[25]Sheet1!$D$35580</f>
        <v>703.16237553419171</v>
      </c>
      <c r="Q58" s="10">
        <f>[25]Sheet1!$C$35580</f>
        <v>0.16177889878419294</v>
      </c>
      <c r="R58" s="10">
        <f t="shared" si="1"/>
        <v>702.4407699176478</v>
      </c>
    </row>
    <row r="59" spans="2:18" x14ac:dyDescent="0.3">
      <c r="B59" s="7"/>
      <c r="C59" s="10"/>
      <c r="D59" s="6"/>
      <c r="E59" s="7"/>
      <c r="F59" s="10"/>
      <c r="G59" s="10"/>
      <c r="H59" s="6"/>
      <c r="I59" s="10"/>
      <c r="J59" s="10"/>
      <c r="K59" s="10"/>
      <c r="L59" s="10"/>
      <c r="M59" s="10">
        <f t="shared" si="0"/>
        <v>0</v>
      </c>
      <c r="N59" s="10"/>
      <c r="O59" s="10"/>
      <c r="P59" s="10"/>
      <c r="Q59" s="10"/>
      <c r="R59" s="10">
        <f t="shared" si="1"/>
        <v>0</v>
      </c>
    </row>
    <row r="60" spans="2:18" x14ac:dyDescent="0.3">
      <c r="B60" s="7"/>
      <c r="C60" s="10"/>
      <c r="D60" s="6"/>
      <c r="E60" s="7"/>
      <c r="F60" s="10"/>
      <c r="G60" s="10"/>
      <c r="H60" s="6"/>
      <c r="I60" s="10"/>
      <c r="J60" s="10"/>
      <c r="K60" s="10"/>
      <c r="L60" s="10"/>
      <c r="M60" s="10">
        <f t="shared" si="0"/>
        <v>0</v>
      </c>
      <c r="N60" s="10"/>
      <c r="O60" s="10"/>
      <c r="P60" s="10"/>
      <c r="Q60" s="10"/>
      <c r="R60" s="10">
        <f t="shared" si="1"/>
        <v>0</v>
      </c>
    </row>
    <row r="61" spans="2:18" x14ac:dyDescent="0.3">
      <c r="B61" s="7"/>
      <c r="C61" s="10"/>
      <c r="D61" s="6"/>
      <c r="E61" s="7"/>
      <c r="F61" s="10"/>
      <c r="G61" s="10"/>
      <c r="H61" s="6"/>
      <c r="I61" s="10"/>
      <c r="J61" s="10"/>
      <c r="K61" s="10"/>
      <c r="L61" s="10"/>
      <c r="M61" s="10">
        <f t="shared" si="0"/>
        <v>0</v>
      </c>
      <c r="N61" s="10"/>
      <c r="O61" s="10"/>
      <c r="P61" s="10"/>
      <c r="Q61" s="10"/>
      <c r="R61" s="10">
        <f t="shared" si="1"/>
        <v>0</v>
      </c>
    </row>
    <row r="62" spans="2:18" x14ac:dyDescent="0.3">
      <c r="B62" s="7"/>
      <c r="C62" s="10"/>
      <c r="D62" s="6"/>
      <c r="E62" s="7"/>
      <c r="F62" s="10"/>
      <c r="G62" s="10"/>
      <c r="H62" s="6"/>
      <c r="I62" s="10"/>
      <c r="J62" s="10"/>
      <c r="K62" s="10"/>
      <c r="L62" s="10"/>
      <c r="M62" s="10">
        <f t="shared" si="0"/>
        <v>0</v>
      </c>
      <c r="N62" s="10"/>
      <c r="O62" s="10"/>
      <c r="P62" s="10"/>
      <c r="Q62" s="10"/>
      <c r="R62" s="10">
        <f t="shared" si="1"/>
        <v>0</v>
      </c>
    </row>
    <row r="63" spans="2:18" x14ac:dyDescent="0.3">
      <c r="I63" s="10"/>
      <c r="J63" s="10"/>
      <c r="K63" s="10"/>
      <c r="L63" s="10"/>
      <c r="M63" s="6"/>
    </row>
  </sheetData>
  <mergeCells count="3">
    <mergeCell ref="E3:H3"/>
    <mergeCell ref="I3:M3"/>
    <mergeCell ref="N3:R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Florida International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Galpayage Dona Thouli Jayawardana</dc:creator>
  <cp:lastModifiedBy>Galpayage Dona Thouli Jayawardana</cp:lastModifiedBy>
  <dcterms:created xsi:type="dcterms:W3CDTF">2024-11-29T02:05:28Z</dcterms:created>
  <dcterms:modified xsi:type="dcterms:W3CDTF">2025-05-20T20:05:23Z</dcterms:modified>
</cp:coreProperties>
</file>